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salvari contab\My documents\an 2021\CONT EXECUTIE 2021\Octombrie\"/>
    </mc:Choice>
  </mc:AlternateContent>
  <xr:revisionPtr revIDLastSave="0" documentId="13_ncr:1_{CFBD7D31-10F1-4614-90E0-0D1C0BB9BD19}"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VENITURI!$A$1:$G$118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8" i="2" l="1"/>
  <c r="F148" i="2"/>
  <c r="G148" i="2"/>
  <c r="H148" i="2"/>
  <c r="D148" i="2"/>
  <c r="G208" i="2" l="1"/>
  <c r="G207" i="2"/>
  <c r="H141" i="2"/>
  <c r="G141" i="2"/>
  <c r="F26" i="1" l="1"/>
  <c r="H186" i="2"/>
  <c r="H12" i="1"/>
  <c r="H13" i="1"/>
  <c r="H14" i="1"/>
  <c r="H15" i="1"/>
  <c r="H19" i="1"/>
  <c r="H20" i="1"/>
  <c r="H21" i="1"/>
  <c r="H22" i="1"/>
  <c r="H23" i="1"/>
  <c r="H24" i="1"/>
  <c r="H27" i="1"/>
  <c r="H28" i="1"/>
  <c r="H31" i="1"/>
  <c r="H32" i="1"/>
  <c r="H33" i="1"/>
  <c r="H34" i="1"/>
  <c r="H35" i="1"/>
  <c r="H36" i="1"/>
  <c r="H37" i="1"/>
  <c r="H38" i="1"/>
  <c r="H39" i="1"/>
  <c r="H40" i="1"/>
  <c r="H41" i="1"/>
  <c r="H42" i="1"/>
  <c r="H43" i="1"/>
  <c r="H44" i="1"/>
  <c r="H45" i="1"/>
  <c r="H46" i="1"/>
  <c r="H47" i="1"/>
  <c r="H48" i="1"/>
  <c r="H49" i="1"/>
  <c r="H50" i="1"/>
  <c r="H51" i="1"/>
  <c r="H52" i="1"/>
  <c r="H56" i="1"/>
  <c r="H58" i="1"/>
  <c r="H61" i="1"/>
  <c r="H62" i="1"/>
  <c r="H63" i="1"/>
  <c r="H65" i="1"/>
  <c r="H69" i="1"/>
  <c r="H70" i="1"/>
  <c r="H71" i="1"/>
  <c r="H72" i="1"/>
  <c r="H73" i="1"/>
  <c r="H74" i="1"/>
  <c r="H75" i="1"/>
  <c r="H76" i="1"/>
  <c r="H77" i="1"/>
  <c r="H78" i="1"/>
  <c r="H79" i="1"/>
  <c r="H80" i="1"/>
  <c r="H82" i="1"/>
  <c r="H83" i="1"/>
  <c r="H84" i="1"/>
  <c r="H85" i="1"/>
  <c r="H86" i="1"/>
  <c r="H87" i="1"/>
  <c r="H88" i="1"/>
  <c r="H89" i="1"/>
  <c r="H92" i="1"/>
  <c r="H95" i="1"/>
  <c r="H96" i="1"/>
  <c r="H99" i="1"/>
  <c r="H103" i="1"/>
  <c r="H105" i="1"/>
  <c r="I104" i="1"/>
  <c r="I102" i="1"/>
  <c r="I101" i="1" s="1"/>
  <c r="I100" i="1" s="1"/>
  <c r="I97" i="1" s="1"/>
  <c r="I98" i="1"/>
  <c r="I94" i="1"/>
  <c r="I93" i="1" s="1"/>
  <c r="I91" i="1"/>
  <c r="I90" i="1" s="1"/>
  <c r="I81" i="1"/>
  <c r="I68" i="1"/>
  <c r="I67" i="1" s="1"/>
  <c r="I66" i="1" s="1"/>
  <c r="I64" i="1"/>
  <c r="I60" i="1"/>
  <c r="I57" i="1"/>
  <c r="I55" i="1"/>
  <c r="I54" i="1"/>
  <c r="I30" i="1"/>
  <c r="I29" i="1" s="1"/>
  <c r="I26" i="1"/>
  <c r="I25" i="1" s="1"/>
  <c r="I18" i="1"/>
  <c r="I17" i="1" s="1"/>
  <c r="I11" i="1"/>
  <c r="H26" i="1" l="1"/>
  <c r="I16" i="1"/>
  <c r="I59" i="1"/>
  <c r="I53" i="1" s="1"/>
  <c r="G104" i="1"/>
  <c r="F104" i="1"/>
  <c r="E104" i="1"/>
  <c r="D104" i="1"/>
  <c r="C104" i="1"/>
  <c r="G102" i="1"/>
  <c r="F102" i="1"/>
  <c r="E102" i="1"/>
  <c r="E101" i="1" s="1"/>
  <c r="E100" i="1" s="1"/>
  <c r="E97" i="1" s="1"/>
  <c r="D102" i="1"/>
  <c r="C102" i="1"/>
  <c r="G101" i="1"/>
  <c r="G100" i="1" s="1"/>
  <c r="D101" i="1"/>
  <c r="D100" i="1" s="1"/>
  <c r="C101" i="1"/>
  <c r="C100" i="1"/>
  <c r="G98" i="1"/>
  <c r="F98" i="1"/>
  <c r="H98" i="1" s="1"/>
  <c r="E98" i="1"/>
  <c r="D98" i="1"/>
  <c r="C98" i="1"/>
  <c r="G94" i="1"/>
  <c r="G93" i="1" s="1"/>
  <c r="F94" i="1"/>
  <c r="E94" i="1"/>
  <c r="E93" i="1" s="1"/>
  <c r="D94" i="1"/>
  <c r="D93" i="1" s="1"/>
  <c r="C94" i="1"/>
  <c r="C93" i="1" s="1"/>
  <c r="G91" i="1"/>
  <c r="G90" i="1" s="1"/>
  <c r="F91" i="1"/>
  <c r="E91" i="1"/>
  <c r="E90" i="1" s="1"/>
  <c r="D91" i="1"/>
  <c r="D90" i="1" s="1"/>
  <c r="C91" i="1"/>
  <c r="C90" i="1" s="1"/>
  <c r="F90" i="1"/>
  <c r="G81" i="1"/>
  <c r="F81" i="1"/>
  <c r="H81" i="1" s="1"/>
  <c r="E81" i="1"/>
  <c r="D81" i="1"/>
  <c r="C81" i="1"/>
  <c r="G68" i="1"/>
  <c r="G67" i="1" s="1"/>
  <c r="G66" i="1" s="1"/>
  <c r="F68" i="1"/>
  <c r="E68" i="1"/>
  <c r="D68" i="1"/>
  <c r="D67" i="1" s="1"/>
  <c r="D66" i="1" s="1"/>
  <c r="C68" i="1"/>
  <c r="C67" i="1" s="1"/>
  <c r="C66" i="1" s="1"/>
  <c r="E67" i="1"/>
  <c r="E66" i="1" s="1"/>
  <c r="G64" i="1"/>
  <c r="F64" i="1"/>
  <c r="H64" i="1" s="1"/>
  <c r="E64" i="1"/>
  <c r="D64" i="1"/>
  <c r="C64" i="1"/>
  <c r="G60" i="1"/>
  <c r="G59" i="1" s="1"/>
  <c r="F60" i="1"/>
  <c r="E60" i="1"/>
  <c r="E59" i="1" s="1"/>
  <c r="D60" i="1"/>
  <c r="C60" i="1"/>
  <c r="C59" i="1" s="1"/>
  <c r="G57" i="1"/>
  <c r="F57" i="1"/>
  <c r="E57" i="1"/>
  <c r="D57" i="1"/>
  <c r="C57" i="1"/>
  <c r="G55" i="1"/>
  <c r="F55" i="1"/>
  <c r="E55" i="1"/>
  <c r="E54" i="1" s="1"/>
  <c r="D55" i="1"/>
  <c r="D54" i="1" s="1"/>
  <c r="C55" i="1"/>
  <c r="G30" i="1"/>
  <c r="F30" i="1"/>
  <c r="E30" i="1"/>
  <c r="E29" i="1" s="1"/>
  <c r="D30" i="1"/>
  <c r="D29" i="1" s="1"/>
  <c r="C30" i="1"/>
  <c r="G29" i="1"/>
  <c r="C29" i="1"/>
  <c r="F25" i="1"/>
  <c r="G25" i="1"/>
  <c r="E25" i="1"/>
  <c r="D25" i="1"/>
  <c r="C25" i="1"/>
  <c r="G18" i="1"/>
  <c r="F18" i="1"/>
  <c r="H18" i="1" s="1"/>
  <c r="E18" i="1"/>
  <c r="D18" i="1"/>
  <c r="C18" i="1"/>
  <c r="C17" i="1"/>
  <c r="C16" i="1" s="1"/>
  <c r="G11" i="1"/>
  <c r="F11" i="1"/>
  <c r="E11" i="1"/>
  <c r="D11" i="1"/>
  <c r="C11" i="1"/>
  <c r="F67" i="1" l="1"/>
  <c r="H68" i="1"/>
  <c r="G17" i="1"/>
  <c r="G16" i="1" s="1"/>
  <c r="E53" i="1"/>
  <c r="F59" i="1"/>
  <c r="H59" i="1" s="1"/>
  <c r="H60" i="1"/>
  <c r="F93" i="1"/>
  <c r="H93" i="1" s="1"/>
  <c r="H94" i="1"/>
  <c r="F101" i="1"/>
  <c r="H102" i="1"/>
  <c r="I10" i="1"/>
  <c r="I9" i="1" s="1"/>
  <c r="D97" i="1"/>
  <c r="H11" i="1"/>
  <c r="D17" i="1"/>
  <c r="D16" i="1" s="1"/>
  <c r="F54" i="1"/>
  <c r="H55" i="1"/>
  <c r="H104" i="1"/>
  <c r="F29" i="1"/>
  <c r="H29" i="1" s="1"/>
  <c r="H30" i="1"/>
  <c r="E17" i="1"/>
  <c r="E16" i="1" s="1"/>
  <c r="C54" i="1"/>
  <c r="C53" i="1" s="1"/>
  <c r="C10" i="1" s="1"/>
  <c r="C9" i="1" s="1"/>
  <c r="G54" i="1"/>
  <c r="G53" i="1" s="1"/>
  <c r="H57" i="1"/>
  <c r="D59" i="1"/>
  <c r="D53" i="1" s="1"/>
  <c r="H90" i="1"/>
  <c r="H91" i="1"/>
  <c r="C97" i="1"/>
  <c r="G97" i="1"/>
  <c r="H25" i="1"/>
  <c r="F17" i="1"/>
  <c r="H17" i="1" s="1"/>
  <c r="E10" i="1"/>
  <c r="E9" i="1" s="1"/>
  <c r="F16" i="1" l="1"/>
  <c r="D10" i="1"/>
  <c r="D9" i="1" s="1"/>
  <c r="H54" i="1"/>
  <c r="G10" i="1"/>
  <c r="G9" i="1" s="1"/>
  <c r="F100" i="1"/>
  <c r="H101" i="1"/>
  <c r="F66" i="1"/>
  <c r="H66" i="1" s="1"/>
  <c r="H67" i="1"/>
  <c r="F53" i="1"/>
  <c r="H53" i="1" s="1"/>
  <c r="F10" i="1"/>
  <c r="H16" i="1"/>
  <c r="G63" i="2"/>
  <c r="H63" i="2"/>
  <c r="F97" i="1" l="1"/>
  <c r="H97" i="1" s="1"/>
  <c r="H100" i="1"/>
  <c r="F9" i="1"/>
  <c r="H9" i="1" s="1"/>
  <c r="H10" i="1"/>
  <c r="H140" i="2"/>
  <c r="D140" i="2"/>
  <c r="E140" i="2"/>
  <c r="F140" i="2"/>
  <c r="G140" i="2" l="1"/>
  <c r="D112" i="2" l="1"/>
  <c r="E112" i="2"/>
  <c r="F112" i="2"/>
  <c r="G112" i="2"/>
  <c r="H112" i="2"/>
  <c r="H103" i="2" s="1"/>
  <c r="C112" i="2"/>
  <c r="G103" i="2" l="1"/>
  <c r="D171" i="2"/>
  <c r="E171" i="2"/>
  <c r="F171" i="2"/>
  <c r="G171" i="2"/>
  <c r="H171" i="2"/>
  <c r="C171" i="2"/>
  <c r="D163" i="2"/>
  <c r="E163" i="2"/>
  <c r="F163" i="2"/>
  <c r="G163" i="2"/>
  <c r="H163" i="2"/>
  <c r="C163" i="2"/>
  <c r="D156" i="2"/>
  <c r="E156" i="2"/>
  <c r="F156" i="2"/>
  <c r="G156" i="2"/>
  <c r="H156" i="2"/>
  <c r="C156" i="2"/>
  <c r="C148" i="2"/>
  <c r="C140" i="2"/>
  <c r="D198" i="2" l="1"/>
  <c r="E198" i="2"/>
  <c r="F198" i="2"/>
  <c r="G198" i="2"/>
  <c r="H198" i="2"/>
  <c r="C198" i="2"/>
  <c r="D205" i="2" l="1"/>
  <c r="D204" i="2" s="1"/>
  <c r="D203" i="2" s="1"/>
  <c r="D202" i="2" s="1"/>
  <c r="D201" i="2" s="1"/>
  <c r="E205" i="2"/>
  <c r="E204" i="2" s="1"/>
  <c r="E203" i="2" s="1"/>
  <c r="E202" i="2" s="1"/>
  <c r="E201" i="2" s="1"/>
  <c r="F205" i="2"/>
  <c r="F204" i="2" s="1"/>
  <c r="F203" i="2" s="1"/>
  <c r="F202" i="2" s="1"/>
  <c r="F201" i="2" s="1"/>
  <c r="G205" i="2"/>
  <c r="H205" i="2"/>
  <c r="H204" i="2" s="1"/>
  <c r="H203" i="2" s="1"/>
  <c r="D206" i="2"/>
  <c r="E206" i="2"/>
  <c r="F206" i="2"/>
  <c r="G206" i="2"/>
  <c r="H206" i="2"/>
  <c r="D193" i="2"/>
  <c r="D189" i="2" s="1"/>
  <c r="D188" i="2" s="1"/>
  <c r="D187" i="2" s="1"/>
  <c r="E193" i="2"/>
  <c r="E189" i="2" s="1"/>
  <c r="E188" i="2" s="1"/>
  <c r="E187" i="2" s="1"/>
  <c r="F193" i="2"/>
  <c r="F189" i="2" s="1"/>
  <c r="F188" i="2" s="1"/>
  <c r="F187" i="2" s="1"/>
  <c r="G193" i="2"/>
  <c r="H193" i="2"/>
  <c r="D96" i="2"/>
  <c r="E96" i="2"/>
  <c r="F96" i="2"/>
  <c r="G96" i="2"/>
  <c r="H96" i="2"/>
  <c r="C96" i="2"/>
  <c r="H189" i="2" l="1"/>
  <c r="H202" i="2"/>
  <c r="H201" i="2" s="1"/>
  <c r="H15" i="2"/>
  <c r="G204" i="2"/>
  <c r="G189" i="2"/>
  <c r="D227" i="2"/>
  <c r="D226" i="2" s="1"/>
  <c r="D225" i="2" s="1"/>
  <c r="D224" i="2" s="1"/>
  <c r="D221" i="2" s="1"/>
  <c r="D220" i="2" s="1"/>
  <c r="D219" i="2" s="1"/>
  <c r="E227" i="2"/>
  <c r="E226" i="2" s="1"/>
  <c r="E225" i="2" s="1"/>
  <c r="E224" i="2" s="1"/>
  <c r="E223" i="2" s="1"/>
  <c r="E222" i="2" s="1"/>
  <c r="F227" i="2"/>
  <c r="F226" i="2" s="1"/>
  <c r="F225" i="2" s="1"/>
  <c r="F224" i="2" s="1"/>
  <c r="G227" i="2"/>
  <c r="H227" i="2"/>
  <c r="H226" i="2" s="1"/>
  <c r="H225" i="2" s="1"/>
  <c r="H224" i="2" s="1"/>
  <c r="H221" i="2" s="1"/>
  <c r="H220" i="2" s="1"/>
  <c r="H219" i="2" s="1"/>
  <c r="E221" i="2"/>
  <c r="E220" i="2" s="1"/>
  <c r="E219" i="2" s="1"/>
  <c r="D215" i="2"/>
  <c r="E215" i="2"/>
  <c r="F215" i="2"/>
  <c r="G215" i="2"/>
  <c r="H215" i="2"/>
  <c r="D211" i="2"/>
  <c r="E211" i="2"/>
  <c r="F211" i="2"/>
  <c r="G211" i="2"/>
  <c r="H211" i="2"/>
  <c r="C193" i="2"/>
  <c r="C189" i="2" s="1"/>
  <c r="C188" i="2" s="1"/>
  <c r="C187" i="2" s="1"/>
  <c r="C14" i="2" s="1"/>
  <c r="D186" i="2"/>
  <c r="E186" i="2"/>
  <c r="E20" i="2" s="1"/>
  <c r="F186" i="2"/>
  <c r="F20" i="2" s="1"/>
  <c r="G186" i="2"/>
  <c r="H20" i="2"/>
  <c r="E14" i="2"/>
  <c r="D14" i="2"/>
  <c r="F14" i="2"/>
  <c r="D178" i="2"/>
  <c r="D170" i="2" s="1"/>
  <c r="E178" i="2"/>
  <c r="E170" i="2" s="1"/>
  <c r="F178" i="2"/>
  <c r="F170" i="2" s="1"/>
  <c r="G178" i="2"/>
  <c r="H178" i="2"/>
  <c r="H170" i="2" s="1"/>
  <c r="D152" i="2"/>
  <c r="D139" i="2" s="1"/>
  <c r="E152" i="2"/>
  <c r="E139" i="2" s="1"/>
  <c r="F152" i="2"/>
  <c r="G152" i="2"/>
  <c r="H152" i="2"/>
  <c r="H139" i="2" s="1"/>
  <c r="D129" i="2"/>
  <c r="D119" i="2" s="1"/>
  <c r="E129" i="2"/>
  <c r="E119" i="2" s="1"/>
  <c r="F129" i="2"/>
  <c r="F119" i="2" s="1"/>
  <c r="G129" i="2"/>
  <c r="H129" i="2"/>
  <c r="H119" i="2" s="1"/>
  <c r="E103" i="2"/>
  <c r="D103" i="2"/>
  <c r="F103" i="2"/>
  <c r="D93" i="2"/>
  <c r="E93" i="2"/>
  <c r="F93" i="2"/>
  <c r="G93" i="2"/>
  <c r="H93" i="2"/>
  <c r="D82" i="2"/>
  <c r="D81" i="2" s="1"/>
  <c r="E82" i="2"/>
  <c r="E81" i="2" s="1"/>
  <c r="F82" i="2"/>
  <c r="F81" i="2" s="1"/>
  <c r="F19" i="2" s="1"/>
  <c r="G82" i="2"/>
  <c r="H82" i="2"/>
  <c r="D77" i="2"/>
  <c r="D17" i="2" s="1"/>
  <c r="E77" i="2"/>
  <c r="E17" i="2" s="1"/>
  <c r="F77" i="2"/>
  <c r="F17" i="2" s="1"/>
  <c r="G77" i="2"/>
  <c r="H77" i="2"/>
  <c r="D75" i="2"/>
  <c r="D74" i="2" s="1"/>
  <c r="D13" i="2" s="1"/>
  <c r="E75" i="2"/>
  <c r="E74" i="2" s="1"/>
  <c r="E13" i="2" s="1"/>
  <c r="F75" i="2"/>
  <c r="F74" i="2" s="1"/>
  <c r="F13" i="2" s="1"/>
  <c r="G75" i="2"/>
  <c r="H75" i="2"/>
  <c r="H74" i="2" s="1"/>
  <c r="H13" i="2" s="1"/>
  <c r="D71" i="2"/>
  <c r="E71" i="2"/>
  <c r="F71" i="2"/>
  <c r="G71" i="2"/>
  <c r="H71" i="2"/>
  <c r="D63" i="2"/>
  <c r="E63" i="2"/>
  <c r="F63" i="2"/>
  <c r="D61" i="2"/>
  <c r="E61" i="2"/>
  <c r="F61" i="2"/>
  <c r="G61" i="2"/>
  <c r="H61" i="2"/>
  <c r="D38" i="2"/>
  <c r="E38" i="2"/>
  <c r="F38" i="2"/>
  <c r="G38" i="2"/>
  <c r="H38" i="2"/>
  <c r="D36" i="2"/>
  <c r="E36" i="2"/>
  <c r="F36" i="2"/>
  <c r="G36" i="2"/>
  <c r="H36" i="2"/>
  <c r="D20" i="2"/>
  <c r="D26" i="2"/>
  <c r="E26" i="2"/>
  <c r="F26" i="2"/>
  <c r="G26" i="2"/>
  <c r="H26" i="2"/>
  <c r="C227" i="2"/>
  <c r="C226" i="2" s="1"/>
  <c r="C225" i="2" s="1"/>
  <c r="C224" i="2" s="1"/>
  <c r="C221" i="2" s="1"/>
  <c r="C220" i="2" s="1"/>
  <c r="C219" i="2" s="1"/>
  <c r="C215" i="2"/>
  <c r="C211" i="2"/>
  <c r="C206" i="2"/>
  <c r="C205" i="2"/>
  <c r="C204" i="2" s="1"/>
  <c r="C203" i="2" s="1"/>
  <c r="C202" i="2" s="1"/>
  <c r="C201" i="2" s="1"/>
  <c r="C186" i="2"/>
  <c r="C20" i="2" s="1"/>
  <c r="C178" i="2"/>
  <c r="C152" i="2"/>
  <c r="C129" i="2"/>
  <c r="C119" i="2" s="1"/>
  <c r="C103" i="2"/>
  <c r="C93" i="2"/>
  <c r="C82" i="2"/>
  <c r="C81" i="2" s="1"/>
  <c r="C19" i="2" s="1"/>
  <c r="C77" i="2"/>
  <c r="C17" i="2" s="1"/>
  <c r="C75" i="2"/>
  <c r="C74" i="2" s="1"/>
  <c r="C13" i="2" s="1"/>
  <c r="C71" i="2"/>
  <c r="C63" i="2"/>
  <c r="C61" i="2"/>
  <c r="C38" i="2"/>
  <c r="C36" i="2"/>
  <c r="C26" i="2"/>
  <c r="C25" i="2" l="1"/>
  <c r="C80" i="2"/>
  <c r="C18" i="2" s="1"/>
  <c r="D223" i="2"/>
  <c r="D222" i="2" s="1"/>
  <c r="G226" i="2"/>
  <c r="G74" i="2"/>
  <c r="G119" i="2"/>
  <c r="G170" i="2"/>
  <c r="G20" i="2"/>
  <c r="H81" i="2"/>
  <c r="H17" i="2"/>
  <c r="E210" i="2"/>
  <c r="E16" i="2" s="1"/>
  <c r="H210" i="2"/>
  <c r="H16" i="2" s="1"/>
  <c r="D210" i="2"/>
  <c r="D16" i="2" s="1"/>
  <c r="H188" i="2"/>
  <c r="H92" i="2"/>
  <c r="H91" i="2" s="1"/>
  <c r="H55" i="2" s="1"/>
  <c r="H47" i="2" s="1"/>
  <c r="H223" i="2"/>
  <c r="H222" i="2" s="1"/>
  <c r="F210" i="2"/>
  <c r="F16" i="2" s="1"/>
  <c r="H25" i="2"/>
  <c r="G203" i="2"/>
  <c r="G188" i="2"/>
  <c r="G81" i="2"/>
  <c r="G80" i="2" s="1"/>
  <c r="G17" i="2"/>
  <c r="F223" i="2"/>
  <c r="F222" i="2" s="1"/>
  <c r="F221" i="2"/>
  <c r="F220" i="2" s="1"/>
  <c r="F219" i="2" s="1"/>
  <c r="G210" i="2"/>
  <c r="C223" i="2"/>
  <c r="C222" i="2" s="1"/>
  <c r="D25" i="2"/>
  <c r="D11" i="2" s="1"/>
  <c r="E15" i="2"/>
  <c r="F15" i="2"/>
  <c r="D15" i="2"/>
  <c r="G139" i="2"/>
  <c r="F139" i="2"/>
  <c r="F92" i="2"/>
  <c r="E92" i="2"/>
  <c r="E91" i="2" s="1"/>
  <c r="E55" i="2" s="1"/>
  <c r="E47" i="2" s="1"/>
  <c r="E46" i="2" s="1"/>
  <c r="D92" i="2"/>
  <c r="D91" i="2" s="1"/>
  <c r="D55" i="2" s="1"/>
  <c r="D47" i="2" s="1"/>
  <c r="D46" i="2" s="1"/>
  <c r="E80" i="2"/>
  <c r="E18" i="2" s="1"/>
  <c r="E19" i="2"/>
  <c r="H80" i="2"/>
  <c r="D80" i="2"/>
  <c r="D18" i="2" s="1"/>
  <c r="D19" i="2"/>
  <c r="F80" i="2"/>
  <c r="F18" i="2" s="1"/>
  <c r="F25" i="2"/>
  <c r="F11" i="2" s="1"/>
  <c r="E25" i="2"/>
  <c r="E11" i="2" s="1"/>
  <c r="G25" i="2"/>
  <c r="C139" i="2"/>
  <c r="C170" i="2"/>
  <c r="C15" i="2"/>
  <c r="C210" i="2"/>
  <c r="C16" i="2" s="1"/>
  <c r="C11" i="2"/>
  <c r="C92" i="2"/>
  <c r="D89" i="2" l="1"/>
  <c r="G92" i="2"/>
  <c r="G91" i="2" s="1"/>
  <c r="G225" i="2"/>
  <c r="G13" i="2"/>
  <c r="G16" i="2"/>
  <c r="H19" i="2"/>
  <c r="H18" i="2"/>
  <c r="E89" i="2"/>
  <c r="H46" i="2"/>
  <c r="H12" i="2" s="1"/>
  <c r="H187" i="2"/>
  <c r="G19" i="2"/>
  <c r="H11" i="2"/>
  <c r="G202" i="2"/>
  <c r="G15" i="2"/>
  <c r="G187" i="2"/>
  <c r="G18" i="2"/>
  <c r="G11" i="2"/>
  <c r="C91" i="2"/>
  <c r="C55" i="2" s="1"/>
  <c r="C47" i="2" s="1"/>
  <c r="C46" i="2" s="1"/>
  <c r="C89" i="2" s="1"/>
  <c r="F91" i="2"/>
  <c r="F55" i="2" s="1"/>
  <c r="F47" i="2" s="1"/>
  <c r="F46" i="2" s="1"/>
  <c r="F89" i="2" s="1"/>
  <c r="E12" i="2"/>
  <c r="E10" i="2" s="1"/>
  <c r="E9" i="2" s="1"/>
  <c r="D12" i="2"/>
  <c r="D10" i="2" s="1"/>
  <c r="D9" i="2" s="1"/>
  <c r="D24" i="2"/>
  <c r="D23" i="2" s="1"/>
  <c r="E24" i="2"/>
  <c r="E23" i="2" s="1"/>
  <c r="G224" i="2" l="1"/>
  <c r="G14" i="2"/>
  <c r="H24" i="2"/>
  <c r="H23" i="2" s="1"/>
  <c r="H89" i="2"/>
  <c r="H14" i="2"/>
  <c r="H22" i="2" s="1"/>
  <c r="G201" i="2"/>
  <c r="G55" i="2"/>
  <c r="D22" i="2"/>
  <c r="D21" i="2" s="1"/>
  <c r="C24" i="2"/>
  <c r="C23" i="2" s="1"/>
  <c r="C12" i="2"/>
  <c r="C22" i="2" s="1"/>
  <c r="C21" i="2" s="1"/>
  <c r="F12" i="2"/>
  <c r="F24" i="2"/>
  <c r="F23" i="2" s="1"/>
  <c r="E22" i="2"/>
  <c r="E21" i="2" s="1"/>
  <c r="G223" i="2" l="1"/>
  <c r="G221" i="2"/>
  <c r="G47" i="2"/>
  <c r="H10" i="2"/>
  <c r="H9" i="2" s="1"/>
  <c r="H21" i="2"/>
  <c r="C10" i="2"/>
  <c r="C9" i="2" s="1"/>
  <c r="F22" i="2"/>
  <c r="F21" i="2" s="1"/>
  <c r="F10" i="2"/>
  <c r="F9" i="2" s="1"/>
  <c r="G222" i="2" l="1"/>
  <c r="G220" i="2"/>
  <c r="G46" i="2"/>
  <c r="G219" i="2" l="1"/>
  <c r="G89" i="2"/>
  <c r="G24" i="2"/>
  <c r="G12" i="2"/>
  <c r="G10" i="2" l="1"/>
  <c r="G22" i="2"/>
  <c r="G23" i="2"/>
  <c r="G9" i="2" l="1"/>
  <c r="G21" i="2"/>
</calcChain>
</file>

<file path=xl/sharedStrings.xml><?xml version="1.0" encoding="utf-8"?>
<sst xmlns="http://schemas.openxmlformats.org/spreadsheetml/2006/main" count="581" uniqueCount="515">
  <si>
    <t xml:space="preserve">lei </t>
  </si>
  <si>
    <t>Cod</t>
  </si>
  <si>
    <t>Denumire indicator</t>
  </si>
  <si>
    <t>formule</t>
  </si>
  <si>
    <t>Prevederi bugetare aprobate la finele perioadei de raportare</t>
  </si>
  <si>
    <t>Prevederi bugetare trimestriale cumulate</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</si>
  <si>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</si>
  <si>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</si>
  <si>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</si>
  <si>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</si>
  <si>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</si>
  <si>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</si>
  <si>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</si>
  <si>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</si>
  <si>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</si>
  <si>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</si>
  <si>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</si>
  <si>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</si>
  <si>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</si>
  <si>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</si>
  <si>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</si>
  <si>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</si>
  <si>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</si>
  <si>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</si>
  <si>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</si>
  <si>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</si>
  <si>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</si>
  <si>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</si>
  <si>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</si>
  <si>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</si>
  <si>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</si>
  <si>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</si>
  <si>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</si>
  <si>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</si>
  <si>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</si>
  <si>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</si>
  <si>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</si>
  <si>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</si>
  <si>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</si>
  <si>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</si>
  <si>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</si>
  <si>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</si>
  <si>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</si>
  <si>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</si>
  <si>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</si>
  <si>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</si>
  <si>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</si>
  <si>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</si>
  <si>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</si>
  <si>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</si>
  <si>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</si>
  <si>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</si>
  <si>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</si>
  <si>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</si>
  <si>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</si>
  <si>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</si>
  <si>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</si>
  <si>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</si>
  <si>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</si>
  <si>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</si>
  <si>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</si>
  <si>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</si>
  <si>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</si>
  <si>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</si>
  <si>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</si>
  <si>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</si>
  <si>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</si>
  <si>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</si>
  <si>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</si>
  <si>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</si>
  <si>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</si>
  <si>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</si>
  <si>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</si>
  <si>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</si>
  <si>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</si>
  <si>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</si>
  <si>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</si>
  <si>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</si>
  <si>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</si>
  <si>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</si>
  <si>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</si>
  <si>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</si>
  <si>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</si>
  <si>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</si>
  <si>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</si>
  <si>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</si>
  <si>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</si>
  <si>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</si>
  <si>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</si>
  <si>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</si>
  <si>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</si>
  <si>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</si>
  <si>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</si>
  <si>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</si>
  <si>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</si>
  <si>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</si>
  <si>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</si>
  <si>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</si>
  <si>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</si>
  <si>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</si>
  <si>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</si>
  <si>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</si>
  <si>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</si>
  <si>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</si>
  <si>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</si>
  <si>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</si>
  <si>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</si>
  <si>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</si>
  <si>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</si>
  <si>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</si>
  <si>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</si>
  <si>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</si>
  <si>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</si>
  <si>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</si>
  <si>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</si>
  <si>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</si>
  <si>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</si>
  <si>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</si>
  <si>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</si>
  <si>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</si>
  <si>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</si>
  <si>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</si>
  <si>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</si>
  <si>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</si>
  <si>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</si>
  <si>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</si>
  <si>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</si>
  <si>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</si>
  <si>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</si>
  <si>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</si>
  <si>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</si>
  <si>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</si>
  <si>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</si>
  <si>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</si>
  <si>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</si>
  <si>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</si>
  <si>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</si>
  <si>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</si>
  <si>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</si>
  <si>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</si>
  <si>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</si>
  <si>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</si>
  <si>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</si>
  <si>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</si>
  <si>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</si>
  <si>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</si>
  <si>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</si>
  <si>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</si>
  <si>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</si>
  <si>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</si>
  <si>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</si>
  <si>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</si>
  <si>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</si>
  <si>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</si>
  <si>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</si>
  <si>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</si>
  <si>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</si>
  <si>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</si>
  <si>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</si>
  <si>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</si>
  <si>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</si>
  <si>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</si>
  <si>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</si>
  <si>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</si>
  <si>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</si>
  <si>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</si>
  <si>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</si>
  <si>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</si>
  <si>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</si>
  <si>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</si>
  <si>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</si>
  <si>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</si>
  <si>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</si>
  <si>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</si>
  <si>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</si>
  <si>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</si>
  <si>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</si>
  <si>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</si>
  <si>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</si>
  <si>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</si>
  <si>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</si>
  <si>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</si>
  <si>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</si>
  <si>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</si>
  <si>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</si>
  <si>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</si>
  <si>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</si>
  <si>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</si>
  <si>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</si>
  <si>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</si>
  <si>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</si>
  <si>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</si>
  <si>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</si>
  <si>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</si>
  <si>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</si>
  <si>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</si>
  <si>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</si>
  <si>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</si>
  <si>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</si>
  <si>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</si>
  <si>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</si>
  <si>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</si>
  <si>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</si>
  <si>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</si>
  <si>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</si>
  <si>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</si>
  <si>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</si>
  <si>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</si>
  <si>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</si>
  <si>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</si>
  <si>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</si>
  <si>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</si>
  <si>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</si>
  <si>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</si>
  <si>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</si>
  <si>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</si>
  <si>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</si>
  <si>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</si>
  <si>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</si>
  <si>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</si>
  <si>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</si>
  <si>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</si>
  <si>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</si>
  <si>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</si>
  <si>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</si>
  <si>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</si>
  <si>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</si>
  <si>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</si>
  <si>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</si>
  <si>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</si>
  <si>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</si>
  <si>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</si>
  <si>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</si>
  <si>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</si>
  <si>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</si>
  <si>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</si>
  <si>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</si>
  <si>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</si>
  <si>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</si>
  <si>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</si>
  <si>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</si>
  <si>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</si>
  <si>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</si>
  <si>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</si>
  <si>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</si>
  <si>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</si>
  <si>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</si>
  <si>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</si>
  <si>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</si>
  <si>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</si>
  <si>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</si>
  <si>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</si>
  <si>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</si>
  <si>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</si>
  <si>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</si>
  <si>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</si>
  <si>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</si>
  <si>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</si>
  <si>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</si>
  <si>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</si>
  <si>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</si>
  <si>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</si>
  <si>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</si>
  <si>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</si>
  <si>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</si>
  <si>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</si>
  <si>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</si>
  <si>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</si>
  <si>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</si>
  <si>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</si>
  <si>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</si>
  <si>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</si>
  <si>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</si>
  <si>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</si>
  <si>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</si>
  <si>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</si>
  <si>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</si>
  <si>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</si>
  <si>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</si>
  <si>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</si>
  <si>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</si>
  <si>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</si>
  <si>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</si>
  <si>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</si>
  <si>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</si>
  <si>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</si>
  <si>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</si>
  <si>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</si>
  <si>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</si>
  <si>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</si>
  <si>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</si>
  <si>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</si>
  <si>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</si>
  <si>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</si>
  <si>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</si>
  <si>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</si>
  <si>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</si>
  <si>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</si>
  <si>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</si>
  <si>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</si>
  <si>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</si>
  <si>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</si>
  <si>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</si>
  <si>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</si>
  <si>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</si>
  <si>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</si>
  <si>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</si>
  <si>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</si>
  <si>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</si>
  <si>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</si>
  <si>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</si>
  <si>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</si>
  <si>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</si>
  <si>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</si>
  <si>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</si>
  <si>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</si>
  <si>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</si>
  <si>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</si>
  <si>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</si>
  <si>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</si>
  <si>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</si>
  <si>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</si>
  <si>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</si>
  <si>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</si>
  <si>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</si>
  <si>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</si>
  <si>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</si>
  <si>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</si>
  <si>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</si>
  <si>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</si>
  <si>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</si>
  <si>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</si>
  <si>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</si>
  <si>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</si>
  <si>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</si>
  <si>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</si>
  <si>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</si>
  <si>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</si>
  <si>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</si>
  <si>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</si>
  <si>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</si>
  <si>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</si>
  <si>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</si>
  <si>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</si>
  <si>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</si>
  <si>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</si>
  <si>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</si>
  <si>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</si>
  <si>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</si>
  <si>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</si>
  <si>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</si>
  <si>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</si>
  <si>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</si>
  <si>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</si>
  <si>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</si>
  <si>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</si>
  <si>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</si>
  <si>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</si>
  <si>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</si>
  <si>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</si>
  <si>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</si>
  <si>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</si>
  <si>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</si>
  <si>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</si>
  <si>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</si>
  <si>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</si>
  <si>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</si>
  <si>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</si>
  <si>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</si>
  <si>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</si>
  <si>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</si>
  <si>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</si>
  <si>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</si>
  <si>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</si>
  <si>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</si>
  <si>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</si>
  <si>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</si>
  <si>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</si>
  <si>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</si>
  <si>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</si>
  <si>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</si>
  <si>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</si>
  <si>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</si>
  <si>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</si>
  <si>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</si>
  <si>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</si>
  <si>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</si>
  <si>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</si>
  <si>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</si>
  <si>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</si>
  <si>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</si>
  <si>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</si>
  <si>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</si>
  <si>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</si>
  <si>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</si>
  <si>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</si>
  <si>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</si>
  <si>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</si>
  <si>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</si>
  <si>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</si>
  <si>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</si>
  <si>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</si>
  <si>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</si>
  <si>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</si>
  <si>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</si>
  <si>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</si>
  <si>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</si>
  <si>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</si>
  <si>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</si>
  <si>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</si>
  <si>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</si>
  <si>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</si>
  <si>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</si>
  <si>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</si>
  <si>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</si>
  <si>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</si>
  <si>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</si>
  <si>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</si>
  <si>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</si>
  <si>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</si>
  <si>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</si>
  <si>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</si>
  <si>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</si>
  <si>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</si>
  <si>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</si>
  <si>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</si>
  <si>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</si>
  <si>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</si>
  <si>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</si>
  <si>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</si>
  <si>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</si>
  <si>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</si>
  <si>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</si>
  <si>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</si>
  <si>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</si>
  <si>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</si>
  <si>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</si>
  <si>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</si>
  <si>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</si>
  <si>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</si>
  <si>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</si>
  <si>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</si>
  <si>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</si>
  <si>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</si>
  <si>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</si>
  <si>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</si>
  <si>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</si>
  <si>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</si>
  <si>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</si>
  <si>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</si>
  <si>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</si>
  <si>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</si>
  <si>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</si>
  <si>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</si>
  <si>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</si>
  <si>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</si>
  <si>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</si>
  <si>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</si>
  <si>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</si>
  <si>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</si>
  <si>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</si>
  <si>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</si>
  <si>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</si>
  <si>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</si>
  <si>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</si>
  <si>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</si>
  <si>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</si>
  <si>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</si>
  <si>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</si>
  <si>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</si>
  <si>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</si>
  <si>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</si>
  <si>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</si>
  <si>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</si>
  <si>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</si>
  <si>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</si>
  <si>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</si>
  <si>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</si>
  <si>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</si>
  <si>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</si>
  <si>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</si>
  <si>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</si>
  <si>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</si>
  <si>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</si>
  <si>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</si>
  <si>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</si>
  <si>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</si>
  <si>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</si>
  <si>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</si>
  <si>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</si>
  <si>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</si>
  <si>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</si>
  <si>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</si>
  <si>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</si>
  <si>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</si>
  <si>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</si>
  <si>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48.05.02.02</t>
  </si>
  <si>
    <t xml:space="preserve">  -  Programul national de tratament pentru boli rare (mucoviscidoza)</t>
  </si>
  <si>
    <t>CASA DE ASIGURARI DE SANATATE GALATI</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</si>
  <si>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</si>
  <si>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</si>
  <si>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</si>
  <si>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</si>
  <si>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</si>
  <si>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</si>
  <si>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</si>
  <si>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</si>
  <si>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</si>
  <si>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Incasari realizate cumulat SEPT.</t>
  </si>
  <si>
    <t>ANAF inregistrat =  42.081 lei (ian. - oct. 2021)</t>
  </si>
  <si>
    <t>Fila buget nr.P 9704/28.10.2021</t>
  </si>
  <si>
    <t>CONT DE EXECUTIE CHELTUIELI OCTOMBRIE  2021</t>
  </si>
  <si>
    <t>CONT DE EXECUTIE VENITURI OCTOMBRIE 2021</t>
  </si>
  <si>
    <t xml:space="preserve">   ~ finantarea activitatii prestate in cadrul centrelor de vaccinare impotriva covid-19 potrivit OUG nr. 3/2021, cu modificarile si completarile ulterioare</t>
  </si>
  <si>
    <t>Plati efectuate cumulat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</si>
</sst>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6"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name val="Arial"/>
      <family val="2"/>
    </font>
    <font>
      <i/>
      <sz val="11"/>
      <name val="Arial"/>
      <family val="2"/>
    </font>
    <font>
      <b/>
      <sz val="11"/>
      <name val="Arial"/>
      <family val="2"/>
      <charset val="238"/>
    </font>
    <font>
      <b/>
      <sz val="10"/>
      <name val="Arial"/>
      <family val="2"/>
      <charset val="238"/>
    </font>
    <font>
      <sz val="11"/>
      <name val="Arial"/>
      <family val="2"/>
      <charset val="238"/>
    </font>
    <font>
      <sz val="11"/>
      <name val="Arial"/>
      <family val="2"/>
    </font>
    <font>
      <i/>
      <sz val="10"/>
      <name val="Palatino Linotype"/>
      <family val="1"/>
    </font>
    <font>
      <sz val="10"/>
      <name val="Palatino Linotype"/>
      <family val="1"/>
    </font>
  </fonts>
  <fills count="5">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4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6" fillId="0" borderId="0" xfId="0" applyNumberFormat="1" applyFont="1" applyFill="1" applyBorder="1" applyAlignment="1">
      <alignment horizontal="center"/>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5" fillId="0" borderId="0" xfId="0" applyFont="1" applyAlignment="1">
      <alignment horizontal="left"/>
    </xf>
    <xf numFmtId="0" fontId="3" fillId="0" borderId="0" xfId="0" applyFont="1" applyAlignment="1">
      <alignment wrapText="1"/>
    </xf>
    <xf numFmtId="0" fontId="3" fillId="0" borderId="0" xfId="0" applyFont="1"/>
    <xf numFmtId="4" fontId="3" fillId="0" borderId="0" xfId="0" applyNumberFormat="1" applyFont="1"/>
    <xf numFmtId="0" fontId="20" fillId="0" borderId="0" xfId="0" applyFont="1"/>
    <xf numFmtId="3" fontId="3" fillId="0" borderId="0" xfId="0" applyNumberFormat="1" applyFont="1"/>
    <xf numFmtId="4" fontId="18" fillId="0" borderId="0" xfId="0" applyNumberFormat="1" applyFont="1"/>
    <xf numFmtId="4" fontId="21" fillId="0" borderId="0" xfId="0" applyNumberFormat="1" applyFont="1"/>
    <xf numFmtId="4" fontId="6" fillId="0" borderId="1" xfId="0" applyNumberFormat="1" applyFont="1" applyBorder="1"/>
    <xf numFmtId="4" fontId="3" fillId="2" borderId="1" xfId="0" applyNumberFormat="1" applyFont="1" applyFill="1" applyBorder="1"/>
    <xf numFmtId="3" fontId="4" fillId="0" borderId="0" xfId="0" applyNumberFormat="1" applyFont="1" applyFill="1" applyBorder="1" applyAlignment="1">
      <alignment horizontal="left"/>
    </xf>
    <xf numFmtId="0" fontId="22" fillId="0" borderId="0" xfId="1" applyFont="1" applyFill="1" applyBorder="1" applyAlignment="1">
      <alignment wrapText="1"/>
    </xf>
    <xf numFmtId="0" fontId="18" fillId="0" borderId="0" xfId="0" applyFont="1" applyFill="1" applyAlignment="1">
      <alignment wrapText="1"/>
    </xf>
    <xf numFmtId="0" fontId="21" fillId="0" borderId="0" xfId="0" applyFont="1" applyFill="1"/>
    <xf numFmtId="0" fontId="23" fillId="0" borderId="0" xfId="0" applyFont="1" applyFill="1" applyAlignment="1">
      <alignment wrapText="1"/>
    </xf>
    <xf numFmtId="0" fontId="20" fillId="0" borderId="0" xfId="0" applyFont="1" applyFill="1"/>
    <xf numFmtId="4" fontId="20" fillId="0" borderId="0" xfId="0" applyNumberFormat="1" applyFont="1" applyFill="1"/>
    <xf numFmtId="4" fontId="18" fillId="0" borderId="0" xfId="0" applyNumberFormat="1" applyFont="1" applyFill="1"/>
    <xf numFmtId="4" fontId="21" fillId="0" borderId="0" xfId="0" applyNumberFormat="1" applyFont="1" applyFill="1" applyBorder="1"/>
    <xf numFmtId="4" fontId="18" fillId="0" borderId="0" xfId="0" applyNumberFormat="1" applyFont="1" applyFill="1" applyBorder="1"/>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4" fontId="6" fillId="3" borderId="1" xfId="0" applyNumberFormat="1" applyFont="1" applyFill="1" applyBorder="1"/>
    <xf numFmtId="4" fontId="3" fillId="0" borderId="1" xfId="0" applyNumberFormat="1" applyFont="1" applyBorder="1"/>
    <xf numFmtId="4" fontId="3" fillId="4" borderId="1" xfId="0" applyNumberFormat="1" applyFont="1" applyFill="1" applyBorder="1"/>
    <xf numFmtId="4" fontId="6" fillId="4" borderId="1" xfId="0" applyNumberFormat="1" applyFont="1" applyFill="1" applyBorder="1"/>
    <xf numFmtId="0" fontId="5" fillId="0" borderId="0" xfId="0" applyFont="1" applyAlignment="1">
      <alignment horizontal="right"/>
    </xf>
    <xf numFmtId="4" fontId="24" fillId="0" borderId="1" xfId="0" applyNumberFormat="1" applyFont="1" applyBorder="1" applyAlignment="1">
      <alignment horizontal="right"/>
    </xf>
    <xf numFmtId="4" fontId="25" fillId="0" borderId="1" xfId="3" applyNumberFormat="1" applyFont="1" applyBorder="1" applyAlignment="1">
      <alignment horizontal="right" wrapText="1"/>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0" fontId="15" fillId="0" borderId="0" xfId="0" applyFont="1" applyAlignment="1">
      <alignment horizontal="center" wrapText="1"/>
    </xf>
    <xf numFmtId="4"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 fontId="6" fillId="0" borderId="0" xfId="0" applyNumberFormat="1" applyFont="1"/>
    <xf numFmtId="49" fontId="16" fillId="0" borderId="1" xfId="0" applyNumberFormat="1" applyFont="1" applyBorder="1" applyAlignment="1">
      <alignment horizontal="left"/>
    </xf>
    <xf numFmtId="4" fontId="3" fillId="0" borderId="1" xfId="0" applyNumberFormat="1" applyFont="1" applyBorder="1" applyAlignment="1">
      <alignment wrapText="1"/>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0" xfId="0" applyFont="1"/>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4" fontId="3" fillId="0" borderId="1" xfId="0" applyNumberFormat="1" applyFont="1" applyBorder="1" applyAlignment="1">
      <alignment horizontal="left"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0" borderId="1" xfId="2" applyNumberFormat="1"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8" fillId="0" borderId="0" xfId="0" applyNumberFormat="1" applyFont="1"/>
    <xf numFmtId="3" fontId="6" fillId="0" borderId="0"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xf>
    <xf numFmtId="0" fontId="19" fillId="0" borderId="0" xfId="0" applyFont="1" applyAlignment="1">
      <alignment horizontal="left" wrapText="1"/>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19" fillId="0" borderId="0" xfId="0" applyFont="1" applyFill="1" applyAlignment="1">
      <alignment horizontal="lef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DT118"/>
  <sheetViews>
    <sheetView zoomScaleNormal="100" workbookViewId="0">
      <pane xSplit="4" ySplit="8" topLeftCell="E9" activePane="bottomRight" state="frozen"/>
      <selection activeCell="C79" sqref="C79:E79"/>
      <selection pane="topRight" activeCell="C79" sqref="C79:E79"/>
      <selection pane="bottomLeft" activeCell="C79" sqref="C79:E79"/>
      <selection pane="bottomRight" activeCell="L12" sqref="L12"/>
    </sheetView>
  </sheetViews>
  <sheetFormatPr defaultColWidth="9.140625" defaultRowHeight="15" x14ac:dyDescent="0.3"/>
  <cols>
    <col min="1" max="1" width="11.140625" style="72" customWidth="1"/>
    <col min="2" max="2" width="51.5703125" style="73" customWidth="1"/>
    <col min="3" max="3" width="0.42578125" style="73" hidden="1" customWidth="1"/>
    <col min="4" max="4" width="14" style="74" customWidth="1"/>
    <col min="5" max="5" width="13.85546875" style="74" bestFit="1" customWidth="1"/>
    <col min="6" max="6" width="13.85546875" style="73" bestFit="1" customWidth="1"/>
    <col min="7" max="7" width="17.7109375" style="73" customWidth="1"/>
    <col min="8" max="9" width="17.7109375" style="5" customWidth="1"/>
    <col min="10" max="10" width="13.85546875" style="73" customWidth="1"/>
    <col min="11" max="11" width="9.140625" style="73"/>
    <col min="12" max="12" width="11.42578125" style="73" customWidth="1"/>
    <col min="13" max="13" width="9.85546875" style="73" customWidth="1"/>
    <col min="14" max="14" width="10.85546875" style="73" customWidth="1"/>
    <col min="15" max="15" width="10.28515625" style="73" customWidth="1"/>
    <col min="16" max="16" width="8.5703125" style="73" customWidth="1"/>
    <col min="17" max="17" width="10.42578125" style="73" customWidth="1"/>
    <col min="18" max="19" width="9.85546875" style="73" customWidth="1"/>
    <col min="20" max="20" width="9.28515625" style="73" customWidth="1"/>
    <col min="21" max="21" width="9" style="73" customWidth="1"/>
    <col min="22" max="22" width="10.42578125" style="73" customWidth="1"/>
    <col min="23" max="23" width="11.28515625" style="73" customWidth="1"/>
    <col min="24" max="24" width="9.85546875" style="73" customWidth="1"/>
    <col min="25" max="25" width="10.42578125" style="73" customWidth="1"/>
    <col min="26" max="26" width="9.7109375" style="73" customWidth="1"/>
    <col min="27" max="27" width="11.140625" style="73" customWidth="1"/>
    <col min="28" max="28" width="10.42578125" style="73" customWidth="1"/>
    <col min="29" max="29" width="10" style="73" customWidth="1"/>
    <col min="30" max="30" width="10.140625" style="73" customWidth="1"/>
    <col min="31" max="31" width="10.7109375" style="73" customWidth="1"/>
    <col min="32" max="32" width="11.140625" style="73" customWidth="1"/>
    <col min="33" max="33" width="9.5703125" style="73" customWidth="1"/>
    <col min="34" max="34" width="11.28515625" style="73" customWidth="1"/>
    <col min="35" max="35" width="11" style="73" customWidth="1"/>
    <col min="36" max="36" width="9.85546875" style="73" customWidth="1"/>
    <col min="37" max="37" width="10.7109375" style="73" customWidth="1"/>
    <col min="38" max="38" width="10.28515625" style="73" customWidth="1"/>
    <col min="39" max="39" width="10.5703125" style="73" customWidth="1"/>
    <col min="40" max="40" width="9.5703125" style="73" customWidth="1"/>
    <col min="41" max="41" width="8.42578125" style="73" customWidth="1"/>
    <col min="42" max="42" width="10.7109375" style="73" customWidth="1"/>
    <col min="43" max="43" width="10.140625" style="73" customWidth="1"/>
    <col min="44" max="44" width="10.7109375" style="73" customWidth="1"/>
    <col min="45" max="45" width="9.85546875" style="73" customWidth="1"/>
    <col min="46" max="46" width="9.7109375" style="73" customWidth="1"/>
    <col min="47" max="47" width="10" style="73" customWidth="1"/>
    <col min="48" max="48" width="11.42578125" style="73" customWidth="1"/>
    <col min="49" max="49" width="10" style="73" customWidth="1"/>
    <col min="50" max="50" width="9.7109375" style="73" customWidth="1"/>
    <col min="51" max="51" width="10" style="73" customWidth="1"/>
    <col min="52" max="52" width="10.7109375" style="73" customWidth="1"/>
    <col min="53" max="53" width="9.28515625" style="73" customWidth="1"/>
    <col min="54" max="54" width="10.7109375" style="73" customWidth="1"/>
    <col min="55" max="55" width="10.140625" style="73" customWidth="1"/>
    <col min="56" max="56" width="10.85546875" style="73" customWidth="1"/>
    <col min="57" max="57" width="11.140625" style="73" customWidth="1"/>
    <col min="58" max="60" width="10.28515625" style="73" customWidth="1"/>
    <col min="61" max="61" width="9.5703125" style="73" customWidth="1"/>
    <col min="62" max="62" width="10.28515625" style="73" customWidth="1"/>
    <col min="63" max="63" width="9.5703125" style="73" customWidth="1"/>
    <col min="64" max="64" width="10.140625" style="73" customWidth="1"/>
    <col min="65" max="65" width="8.85546875" style="73" customWidth="1"/>
    <col min="66" max="66" width="9.42578125" style="73" customWidth="1"/>
    <col min="67" max="67" width="10.28515625" style="73" customWidth="1"/>
    <col min="68" max="68" width="9.85546875" style="73" customWidth="1"/>
    <col min="69" max="69" width="9.5703125" style="73" customWidth="1"/>
    <col min="70" max="70" width="9" style="73" customWidth="1"/>
    <col min="71" max="71" width="9.7109375" style="73" customWidth="1"/>
    <col min="72" max="73" width="10.42578125" style="73" customWidth="1"/>
    <col min="74" max="74" width="10.140625" style="73" customWidth="1"/>
    <col min="75" max="75" width="10.28515625" style="73" customWidth="1"/>
    <col min="76" max="76" width="11.5703125" style="73" customWidth="1"/>
    <col min="77" max="78" width="11.140625" style="73" customWidth="1"/>
    <col min="79" max="79" width="9.85546875" style="73" customWidth="1"/>
    <col min="80" max="80" width="8.5703125" style="73" customWidth="1"/>
    <col min="81" max="81" width="10.28515625" style="73" customWidth="1"/>
    <col min="82" max="82" width="10" style="73" customWidth="1"/>
    <col min="83" max="83" width="9.85546875" style="73" customWidth="1"/>
    <col min="84" max="84" width="10.140625" style="73" customWidth="1"/>
    <col min="85" max="85" width="11.7109375" style="73" customWidth="1"/>
    <col min="86" max="86" width="8.140625" style="73" customWidth="1"/>
    <col min="87" max="87" width="8.5703125" style="73" customWidth="1"/>
    <col min="88" max="88" width="10.140625" style="73" customWidth="1"/>
    <col min="89" max="89" width="11.7109375" style="73" customWidth="1"/>
    <col min="90" max="90" width="9.5703125" style="73" customWidth="1"/>
    <col min="91" max="91" width="9.42578125" style="73" customWidth="1"/>
    <col min="92" max="92" width="12.28515625" style="73" customWidth="1"/>
    <col min="93" max="93" width="11.42578125" style="73" customWidth="1"/>
    <col min="94" max="94" width="11.5703125" style="73" customWidth="1"/>
    <col min="95" max="95" width="11.42578125" style="73" customWidth="1"/>
    <col min="96" max="96" width="14.28515625" style="73" customWidth="1"/>
    <col min="97" max="97" width="10.5703125" style="73" customWidth="1"/>
    <col min="98" max="98" width="11.7109375" style="73" bestFit="1" customWidth="1"/>
    <col min="99" max="99" width="11" style="73" customWidth="1"/>
    <col min="100" max="100" width="12" style="73" customWidth="1"/>
    <col min="101" max="101" width="10.85546875" style="73" customWidth="1"/>
    <col min="102" max="102" width="11.5703125" style="73" customWidth="1"/>
    <col min="103" max="103" width="9.85546875" style="73" customWidth="1"/>
    <col min="104" max="104" width="10.5703125" style="73" customWidth="1"/>
    <col min="105" max="106" width="9.140625" style="73"/>
    <col min="107" max="107" width="10.5703125" style="73" customWidth="1"/>
    <col min="108" max="108" width="9.85546875" style="73" customWidth="1"/>
    <col min="109" max="109" width="10.140625" style="73" customWidth="1"/>
    <col min="110" max="111" width="9.140625" style="73"/>
    <col min="112" max="112" width="10.5703125" style="73" customWidth="1"/>
    <col min="113" max="113" width="10" style="73" customWidth="1"/>
    <col min="114" max="114" width="9.85546875" style="73" customWidth="1"/>
    <col min="115" max="116" width="9.140625" style="73"/>
    <col min="117" max="117" width="10.42578125" style="73" customWidth="1"/>
    <col min="118" max="118" width="9.7109375" style="73" customWidth="1"/>
    <col min="119" max="119" width="10" style="73" customWidth="1"/>
    <col min="120" max="121" width="9.140625" style="73"/>
    <col min="122" max="122" width="10.140625" style="73" customWidth="1"/>
    <col min="123" max="123" width="12.7109375" style="73" bestFit="1" customWidth="1"/>
    <col min="124" max="16384" width="9.140625" style="73"/>
  </cols>
  <sheetData>
    <row r="1" spans="1:124" x14ac:dyDescent="0.3">
      <c r="B1" s="71" t="s">
        <v>498</v>
      </c>
    </row>
    <row r="3" spans="1:124" ht="20.25" x14ac:dyDescent="0.35">
      <c r="B3" s="71" t="s">
        <v>512</v>
      </c>
      <c r="C3" s="71"/>
      <c r="D3" s="100"/>
      <c r="E3" s="100"/>
      <c r="F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row>
    <row r="4" spans="1:124" ht="17.25" customHeight="1" x14ac:dyDescent="0.35">
      <c r="B4" s="101"/>
      <c r="C4" s="101"/>
      <c r="D4" s="100"/>
      <c r="E4" s="100"/>
      <c r="F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row>
    <row r="5" spans="1:124" x14ac:dyDescent="0.3">
      <c r="A5" s="102"/>
      <c r="C5" s="103"/>
      <c r="G5" s="74"/>
      <c r="H5" s="46"/>
      <c r="I5" s="46"/>
      <c r="DR5" s="104"/>
    </row>
    <row r="6" spans="1:124" ht="12.75" customHeight="1" x14ac:dyDescent="0.3">
      <c r="B6" s="73" t="s">
        <v>510</v>
      </c>
      <c r="F6" s="74"/>
      <c r="G6" s="97" t="s">
        <v>0</v>
      </c>
      <c r="H6" s="68"/>
      <c r="I6" s="68"/>
      <c r="J6" s="105"/>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9"/>
      <c r="CU6" s="139"/>
      <c r="CV6" s="139"/>
      <c r="CW6" s="139"/>
      <c r="CX6" s="139"/>
      <c r="CY6" s="138"/>
      <c r="CZ6" s="138"/>
      <c r="DA6" s="138"/>
      <c r="DB6" s="138"/>
      <c r="DC6" s="138"/>
      <c r="DD6" s="138"/>
      <c r="DE6" s="138"/>
      <c r="DF6" s="138"/>
      <c r="DG6" s="138"/>
      <c r="DH6" s="138"/>
      <c r="DI6" s="138"/>
      <c r="DJ6" s="138"/>
      <c r="DK6" s="138"/>
      <c r="DL6" s="138"/>
      <c r="DM6" s="138"/>
      <c r="DN6" s="138"/>
      <c r="DO6" s="138"/>
      <c r="DP6" s="138"/>
      <c r="DQ6" s="138"/>
      <c r="DR6" s="138"/>
    </row>
    <row r="7" spans="1:124" ht="98.25" customHeight="1" x14ac:dyDescent="0.3">
      <c r="A7" s="106" t="s">
        <v>1</v>
      </c>
      <c r="B7" s="106" t="s">
        <v>2</v>
      </c>
      <c r="C7" s="106" t="s">
        <v>3</v>
      </c>
      <c r="D7" s="106" t="s">
        <v>4</v>
      </c>
      <c r="E7" s="106" t="s">
        <v>5</v>
      </c>
      <c r="F7" s="91" t="s">
        <v>508</v>
      </c>
      <c r="G7" s="91" t="s">
        <v>6</v>
      </c>
      <c r="H7" s="133"/>
      <c r="I7" s="134" t="s">
        <v>508</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row>
    <row r="8" spans="1:124" s="76" customFormat="1" x14ac:dyDescent="0.3">
      <c r="A8" s="92"/>
      <c r="B8" s="108"/>
      <c r="C8" s="108"/>
      <c r="D8" s="92"/>
      <c r="E8" s="92"/>
      <c r="F8" s="92"/>
      <c r="G8" s="92"/>
      <c r="H8" s="53"/>
      <c r="I8" s="135"/>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row>
    <row r="9" spans="1:124" x14ac:dyDescent="0.3">
      <c r="A9" s="110" t="s">
        <v>7</v>
      </c>
      <c r="B9" s="111" t="s">
        <v>8</v>
      </c>
      <c r="C9" s="79">
        <f>+C10+C66+C104+C93+C90</f>
        <v>0</v>
      </c>
      <c r="D9" s="93">
        <f>+D10+D66+D105+D93+D90</f>
        <v>607334610</v>
      </c>
      <c r="E9" s="93">
        <f>+E10+E66+E104+E93+E90</f>
        <v>607334610</v>
      </c>
      <c r="F9" s="93">
        <f t="shared" ref="F9" si="0">+F10+F66+F104+F93+F90</f>
        <v>422972682.56999993</v>
      </c>
      <c r="G9" s="93">
        <f>+G10+G66+G104+G93+G90</f>
        <v>43386031.299999997</v>
      </c>
      <c r="H9" s="33">
        <f>F9-I9-G9</f>
        <v>0</v>
      </c>
      <c r="I9" s="96">
        <f t="shared" ref="I9" si="1">+I10+I66+I104+I93+I90</f>
        <v>379586651.26999998</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74"/>
      <c r="DT9" s="74"/>
    </row>
    <row r="10" spans="1:124" x14ac:dyDescent="0.3">
      <c r="A10" s="110" t="s">
        <v>9</v>
      </c>
      <c r="B10" s="111" t="s">
        <v>10</v>
      </c>
      <c r="C10" s="79">
        <f>+C16+C53+C11</f>
        <v>0</v>
      </c>
      <c r="D10" s="79">
        <f t="shared" ref="D10:G10" si="2">+D16+D53+D11</f>
        <v>499848000</v>
      </c>
      <c r="E10" s="79">
        <f t="shared" si="2"/>
        <v>499848000</v>
      </c>
      <c r="F10" s="79">
        <f>+F16+F53+F11</f>
        <v>424184328.56999993</v>
      </c>
      <c r="G10" s="79">
        <f t="shared" si="2"/>
        <v>43663466.299999997</v>
      </c>
      <c r="H10" s="33">
        <f t="shared" ref="H10:H73" si="3">F10-I10-G10</f>
        <v>0</v>
      </c>
      <c r="I10" s="96">
        <f t="shared" ref="I10" si="4">+I16+I53+I11</f>
        <v>380520862.26999998</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74"/>
      <c r="DT10" s="74"/>
    </row>
    <row r="11" spans="1:124" x14ac:dyDescent="0.3">
      <c r="A11" s="110" t="s">
        <v>11</v>
      </c>
      <c r="B11" s="111" t="s">
        <v>12</v>
      </c>
      <c r="C11" s="79">
        <f>+C12+C13+C14+C15</f>
        <v>0</v>
      </c>
      <c r="D11" s="79">
        <f t="shared" ref="D11:G11" si="5">+D12+D13+D14+D15</f>
        <v>0</v>
      </c>
      <c r="E11" s="79">
        <f t="shared" si="5"/>
        <v>0</v>
      </c>
      <c r="F11" s="79">
        <f>+F12+F13+F14+F15</f>
        <v>0</v>
      </c>
      <c r="G11" s="79">
        <f t="shared" si="5"/>
        <v>0</v>
      </c>
      <c r="H11" s="33">
        <f t="shared" si="3"/>
        <v>0</v>
      </c>
      <c r="I11" s="96">
        <f>+I12+I13+I14+I15</f>
        <v>0</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74"/>
      <c r="DT11" s="74"/>
    </row>
    <row r="12" spans="1:124" ht="45" x14ac:dyDescent="0.3">
      <c r="A12" s="110" t="s">
        <v>13</v>
      </c>
      <c r="B12" s="111" t="s">
        <v>14</v>
      </c>
      <c r="C12" s="79"/>
      <c r="D12" s="79"/>
      <c r="E12" s="79"/>
      <c r="F12" s="79"/>
      <c r="G12" s="79"/>
      <c r="H12" s="33">
        <f t="shared" si="3"/>
        <v>0</v>
      </c>
      <c r="I12" s="96"/>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74"/>
      <c r="DT12" s="74"/>
    </row>
    <row r="13" spans="1:124" ht="45" x14ac:dyDescent="0.3">
      <c r="A13" s="110" t="s">
        <v>15</v>
      </c>
      <c r="B13" s="111" t="s">
        <v>16</v>
      </c>
      <c r="C13" s="79"/>
      <c r="D13" s="79"/>
      <c r="E13" s="79"/>
      <c r="F13" s="79"/>
      <c r="G13" s="79"/>
      <c r="H13" s="33">
        <f t="shared" si="3"/>
        <v>0</v>
      </c>
      <c r="I13" s="96"/>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74"/>
      <c r="DT13" s="74"/>
    </row>
    <row r="14" spans="1:124" ht="30" x14ac:dyDescent="0.3">
      <c r="A14" s="110" t="s">
        <v>17</v>
      </c>
      <c r="B14" s="111" t="s">
        <v>18</v>
      </c>
      <c r="C14" s="79"/>
      <c r="D14" s="79"/>
      <c r="E14" s="79"/>
      <c r="F14" s="79"/>
      <c r="G14" s="79"/>
      <c r="H14" s="33">
        <f t="shared" si="3"/>
        <v>0</v>
      </c>
      <c r="I14" s="96"/>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74"/>
      <c r="DT14" s="74"/>
    </row>
    <row r="15" spans="1:124" ht="45" x14ac:dyDescent="0.3">
      <c r="A15" s="110" t="s">
        <v>19</v>
      </c>
      <c r="B15" s="111" t="s">
        <v>20</v>
      </c>
      <c r="C15" s="79"/>
      <c r="D15" s="79"/>
      <c r="E15" s="79"/>
      <c r="F15" s="79"/>
      <c r="G15" s="79"/>
      <c r="H15" s="33">
        <f t="shared" si="3"/>
        <v>0</v>
      </c>
      <c r="I15" s="96"/>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74"/>
      <c r="DT15" s="74"/>
    </row>
    <row r="16" spans="1:124" x14ac:dyDescent="0.3">
      <c r="A16" s="110" t="s">
        <v>21</v>
      </c>
      <c r="B16" s="111" t="s">
        <v>22</v>
      </c>
      <c r="C16" s="79">
        <f>+C17+C29</f>
        <v>0</v>
      </c>
      <c r="D16" s="79">
        <f t="shared" ref="D16:G16" si="6">+D17+D29</f>
        <v>499529000</v>
      </c>
      <c r="E16" s="79">
        <f t="shared" si="6"/>
        <v>499529000</v>
      </c>
      <c r="F16" s="79">
        <f t="shared" si="6"/>
        <v>423868470.16999996</v>
      </c>
      <c r="G16" s="79">
        <f t="shared" si="6"/>
        <v>43626355.68</v>
      </c>
      <c r="H16" s="33">
        <f t="shared" si="3"/>
        <v>0</v>
      </c>
      <c r="I16" s="96">
        <f t="shared" ref="I16" si="7">+I17+I29</f>
        <v>380242114.49000001</v>
      </c>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74"/>
      <c r="DT16" s="74"/>
    </row>
    <row r="17" spans="1:124" x14ac:dyDescent="0.3">
      <c r="A17" s="110" t="s">
        <v>23</v>
      </c>
      <c r="B17" s="111" t="s">
        <v>24</v>
      </c>
      <c r="C17" s="79">
        <f>+C18+C25+C28</f>
        <v>0</v>
      </c>
      <c r="D17" s="79">
        <f t="shared" ref="D17:G17" si="8">+D18+D25+D28</f>
        <v>22690000</v>
      </c>
      <c r="E17" s="79">
        <f t="shared" si="8"/>
        <v>22690000</v>
      </c>
      <c r="F17" s="79">
        <f t="shared" si="8"/>
        <v>20363434.57</v>
      </c>
      <c r="G17" s="79">
        <f t="shared" si="8"/>
        <v>2297593.08</v>
      </c>
      <c r="H17" s="33">
        <f t="shared" si="3"/>
        <v>0</v>
      </c>
      <c r="I17" s="96">
        <f t="shared" ref="I17" si="9">+I18+I25+I28</f>
        <v>18065841.489999998</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74"/>
      <c r="DT17" s="74"/>
    </row>
    <row r="18" spans="1:124" ht="30" x14ac:dyDescent="0.3">
      <c r="A18" s="110" t="s">
        <v>25</v>
      </c>
      <c r="B18" s="111" t="s">
        <v>26</v>
      </c>
      <c r="C18" s="79">
        <f>C19+C20+C22+C23+C24+C21</f>
        <v>0</v>
      </c>
      <c r="D18" s="79">
        <f t="shared" ref="D18:G18" si="10">D19+D20+D22+D23+D24+D21</f>
        <v>531000</v>
      </c>
      <c r="E18" s="79">
        <f t="shared" si="10"/>
        <v>531000</v>
      </c>
      <c r="F18" s="79">
        <f t="shared" si="10"/>
        <v>1104422</v>
      </c>
      <c r="G18" s="79">
        <f t="shared" si="10"/>
        <v>319713</v>
      </c>
      <c r="H18" s="33">
        <f t="shared" si="3"/>
        <v>0</v>
      </c>
      <c r="I18" s="96">
        <f t="shared" ref="I18" si="11">I19+I20+I22+I23+I24+I21</f>
        <v>784709</v>
      </c>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74"/>
      <c r="DT18" s="74"/>
    </row>
    <row r="19" spans="1:124" ht="30" x14ac:dyDescent="0.3">
      <c r="A19" s="113" t="s">
        <v>27</v>
      </c>
      <c r="B19" s="114" t="s">
        <v>28</v>
      </c>
      <c r="C19" s="94"/>
      <c r="D19" s="79">
        <v>531000</v>
      </c>
      <c r="E19" s="79">
        <v>531000</v>
      </c>
      <c r="F19" s="94">
        <v>1104203</v>
      </c>
      <c r="G19" s="94">
        <v>319713</v>
      </c>
      <c r="H19" s="33">
        <f t="shared" si="3"/>
        <v>0</v>
      </c>
      <c r="I19" s="95">
        <v>784490</v>
      </c>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74"/>
      <c r="DT19" s="74"/>
    </row>
    <row r="20" spans="1:124" ht="30" x14ac:dyDescent="0.3">
      <c r="A20" s="113" t="s">
        <v>29</v>
      </c>
      <c r="B20" s="114" t="s">
        <v>30</v>
      </c>
      <c r="C20" s="94"/>
      <c r="D20" s="79"/>
      <c r="E20" s="79"/>
      <c r="F20" s="94">
        <v>219</v>
      </c>
      <c r="G20" s="94">
        <v>0</v>
      </c>
      <c r="H20" s="33">
        <f t="shared" si="3"/>
        <v>0</v>
      </c>
      <c r="I20" s="95">
        <v>219</v>
      </c>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74"/>
      <c r="DT20" s="74"/>
    </row>
    <row r="21" spans="1:124" ht="30" x14ac:dyDescent="0.3">
      <c r="A21" s="113" t="s">
        <v>31</v>
      </c>
      <c r="B21" s="114" t="s">
        <v>32</v>
      </c>
      <c r="C21" s="94"/>
      <c r="D21" s="79"/>
      <c r="E21" s="79"/>
      <c r="F21" s="94"/>
      <c r="G21" s="94"/>
      <c r="H21" s="33">
        <f t="shared" si="3"/>
        <v>0</v>
      </c>
      <c r="I21" s="95"/>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74"/>
      <c r="DT21" s="74"/>
    </row>
    <row r="22" spans="1:124" ht="30" x14ac:dyDescent="0.3">
      <c r="A22" s="113" t="s">
        <v>33</v>
      </c>
      <c r="B22" s="114" t="s">
        <v>34</v>
      </c>
      <c r="C22" s="94"/>
      <c r="D22" s="79"/>
      <c r="E22" s="79"/>
      <c r="F22" s="94"/>
      <c r="G22" s="94"/>
      <c r="H22" s="33">
        <f t="shared" si="3"/>
        <v>0</v>
      </c>
      <c r="I22" s="95"/>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74"/>
      <c r="DT22" s="74"/>
    </row>
    <row r="23" spans="1:124" ht="30" x14ac:dyDescent="0.3">
      <c r="A23" s="113" t="s">
        <v>35</v>
      </c>
      <c r="B23" s="114" t="s">
        <v>36</v>
      </c>
      <c r="C23" s="94"/>
      <c r="D23" s="79"/>
      <c r="E23" s="79"/>
      <c r="F23" s="94"/>
      <c r="G23" s="94"/>
      <c r="H23" s="33">
        <f t="shared" si="3"/>
        <v>0</v>
      </c>
      <c r="I23" s="95"/>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74"/>
      <c r="DT23" s="74"/>
    </row>
    <row r="24" spans="1:124" ht="43.5" customHeight="1" x14ac:dyDescent="0.3">
      <c r="A24" s="113" t="s">
        <v>37</v>
      </c>
      <c r="B24" s="115" t="s">
        <v>38</v>
      </c>
      <c r="C24" s="94"/>
      <c r="D24" s="79"/>
      <c r="E24" s="79"/>
      <c r="F24" s="94"/>
      <c r="G24" s="94"/>
      <c r="H24" s="33">
        <f t="shared" si="3"/>
        <v>0</v>
      </c>
      <c r="I24" s="95"/>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74"/>
      <c r="DT24" s="74"/>
    </row>
    <row r="25" spans="1:124" ht="17.25" x14ac:dyDescent="0.35">
      <c r="A25" s="110" t="s">
        <v>39</v>
      </c>
      <c r="B25" s="116" t="s">
        <v>40</v>
      </c>
      <c r="C25" s="79">
        <f>C26+C27</f>
        <v>0</v>
      </c>
      <c r="D25" s="79">
        <f t="shared" ref="D25:G25" si="12">D26+D27</f>
        <v>42000</v>
      </c>
      <c r="E25" s="79">
        <f t="shared" si="12"/>
        <v>42000</v>
      </c>
      <c r="F25" s="79">
        <f t="shared" si="12"/>
        <v>102864</v>
      </c>
      <c r="G25" s="79">
        <f t="shared" si="12"/>
        <v>21349</v>
      </c>
      <c r="H25" s="33">
        <f t="shared" si="3"/>
        <v>0</v>
      </c>
      <c r="I25" s="96">
        <f t="shared" ref="I25" si="13">I26+I27</f>
        <v>81515</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74"/>
      <c r="DT25" s="74"/>
    </row>
    <row r="26" spans="1:124" ht="33" x14ac:dyDescent="0.3">
      <c r="A26" s="113" t="s">
        <v>41</v>
      </c>
      <c r="B26" s="115" t="s">
        <v>42</v>
      </c>
      <c r="C26" s="94"/>
      <c r="D26" s="79">
        <v>42000</v>
      </c>
      <c r="E26" s="79">
        <v>42000</v>
      </c>
      <c r="F26" s="80">
        <f>60783+42081</f>
        <v>102864</v>
      </c>
      <c r="G26" s="94">
        <v>21349</v>
      </c>
      <c r="H26" s="33">
        <f t="shared" si="3"/>
        <v>0</v>
      </c>
      <c r="I26" s="95">
        <f>38081+43434</f>
        <v>81515</v>
      </c>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74"/>
      <c r="DT26" s="74"/>
    </row>
    <row r="27" spans="1:124" ht="33" x14ac:dyDescent="0.3">
      <c r="A27" s="113" t="s">
        <v>43</v>
      </c>
      <c r="B27" s="115" t="s">
        <v>44</v>
      </c>
      <c r="C27" s="94"/>
      <c r="D27" s="79"/>
      <c r="E27" s="79"/>
      <c r="F27" s="94"/>
      <c r="G27" s="94"/>
      <c r="H27" s="33">
        <f t="shared" si="3"/>
        <v>0</v>
      </c>
      <c r="I27" s="95"/>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74"/>
      <c r="DT27" s="74"/>
    </row>
    <row r="28" spans="1:124" ht="33" x14ac:dyDescent="0.3">
      <c r="A28" s="113" t="s">
        <v>45</v>
      </c>
      <c r="B28" s="115" t="s">
        <v>46</v>
      </c>
      <c r="C28" s="94"/>
      <c r="D28" s="79">
        <v>22117000</v>
      </c>
      <c r="E28" s="79">
        <v>22117000</v>
      </c>
      <c r="F28" s="94">
        <v>19156148.57</v>
      </c>
      <c r="G28" s="94">
        <v>1956531.08</v>
      </c>
      <c r="H28" s="33">
        <f t="shared" si="3"/>
        <v>1.862645149230957E-9</v>
      </c>
      <c r="I28" s="95">
        <v>17199617.489999998</v>
      </c>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74"/>
      <c r="DT28" s="74"/>
    </row>
    <row r="29" spans="1:124" x14ac:dyDescent="0.3">
      <c r="A29" s="110" t="s">
        <v>47</v>
      </c>
      <c r="B29" s="111" t="s">
        <v>48</v>
      </c>
      <c r="C29" s="79">
        <f>C30+C36+C52+C37+C38+C39+C40+C41+C42+C43+C44+C45+C46+C47+C48+C49+C50+C51</f>
        <v>0</v>
      </c>
      <c r="D29" s="79">
        <f t="shared" ref="D29:G29" si="14">D30+D36+D52+D37+D38+D39+D40+D41+D42+D43+D44+D45+D46+D47+D48+D49+D50+D51</f>
        <v>476839000</v>
      </c>
      <c r="E29" s="79">
        <f t="shared" si="14"/>
        <v>476839000</v>
      </c>
      <c r="F29" s="79">
        <f t="shared" si="14"/>
        <v>403505035.59999996</v>
      </c>
      <c r="G29" s="79">
        <f t="shared" si="14"/>
        <v>41328762.600000001</v>
      </c>
      <c r="H29" s="33">
        <f t="shared" si="3"/>
        <v>0</v>
      </c>
      <c r="I29" s="96">
        <f t="shared" ref="I29" si="15">I30+I36+I52+I37+I38+I39+I40+I41+I42+I43+I44+I45+I46+I47+I48+I49+I50+I51</f>
        <v>362176273</v>
      </c>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74"/>
      <c r="DT29" s="74"/>
    </row>
    <row r="30" spans="1:124" ht="30" x14ac:dyDescent="0.3">
      <c r="A30" s="110" t="s">
        <v>49</v>
      </c>
      <c r="B30" s="111" t="s">
        <v>50</v>
      </c>
      <c r="C30" s="79">
        <f>C31+C32+C33+C34+C35</f>
        <v>0</v>
      </c>
      <c r="D30" s="79">
        <f t="shared" ref="D30:E30" si="16">D31+D32+D33+D34+D35</f>
        <v>463642000</v>
      </c>
      <c r="E30" s="79">
        <f t="shared" si="16"/>
        <v>463642000</v>
      </c>
      <c r="F30" s="79">
        <f>F31+F32+F33+F34+F35</f>
        <v>387127133.19999999</v>
      </c>
      <c r="G30" s="79">
        <f>G31+G32+G33+G34+G35</f>
        <v>40130973</v>
      </c>
      <c r="H30" s="33">
        <f t="shared" si="3"/>
        <v>0</v>
      </c>
      <c r="I30" s="96">
        <f>I31+I32+I33+I34+I35</f>
        <v>346996160.19999999</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74"/>
      <c r="DT30" s="74"/>
    </row>
    <row r="31" spans="1:124" ht="30" x14ac:dyDescent="0.3">
      <c r="A31" s="113" t="s">
        <v>51</v>
      </c>
      <c r="B31" s="114" t="s">
        <v>52</v>
      </c>
      <c r="C31" s="94"/>
      <c r="D31" s="79">
        <v>463642000</v>
      </c>
      <c r="E31" s="79">
        <v>463642000</v>
      </c>
      <c r="F31" s="94">
        <v>386948200.19999999</v>
      </c>
      <c r="G31" s="94">
        <v>40078912</v>
      </c>
      <c r="H31" s="33">
        <f t="shared" si="3"/>
        <v>0</v>
      </c>
      <c r="I31" s="95">
        <v>346869288.19999999</v>
      </c>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74"/>
      <c r="DT31" s="74"/>
    </row>
    <row r="32" spans="1:124" ht="66" x14ac:dyDescent="0.3">
      <c r="A32" s="113" t="s">
        <v>53</v>
      </c>
      <c r="B32" s="115" t="s">
        <v>54</v>
      </c>
      <c r="C32" s="94"/>
      <c r="D32" s="79"/>
      <c r="E32" s="79"/>
      <c r="F32" s="94">
        <v>192795</v>
      </c>
      <c r="G32" s="94">
        <v>50880</v>
      </c>
      <c r="H32" s="33">
        <f t="shared" si="3"/>
        <v>0</v>
      </c>
      <c r="I32" s="95">
        <v>141915</v>
      </c>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74"/>
      <c r="DT32" s="74"/>
    </row>
    <row r="33" spans="1:124" ht="27.75" customHeight="1" x14ac:dyDescent="0.3">
      <c r="A33" s="113" t="s">
        <v>55</v>
      </c>
      <c r="B33" s="114" t="s">
        <v>56</v>
      </c>
      <c r="C33" s="94"/>
      <c r="D33" s="79"/>
      <c r="E33" s="79"/>
      <c r="F33" s="94"/>
      <c r="G33" s="94"/>
      <c r="H33" s="33">
        <f t="shared" si="3"/>
        <v>0</v>
      </c>
      <c r="I33" s="95"/>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74"/>
      <c r="DT33" s="74"/>
    </row>
    <row r="34" spans="1:124" x14ac:dyDescent="0.3">
      <c r="A34" s="113" t="s">
        <v>57</v>
      </c>
      <c r="B34" s="114" t="s">
        <v>58</v>
      </c>
      <c r="C34" s="94"/>
      <c r="D34" s="79"/>
      <c r="E34" s="79"/>
      <c r="F34" s="94">
        <v>-13862</v>
      </c>
      <c r="G34" s="94">
        <v>1181</v>
      </c>
      <c r="H34" s="33">
        <f t="shared" si="3"/>
        <v>0</v>
      </c>
      <c r="I34" s="95">
        <v>-15043</v>
      </c>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74"/>
      <c r="DT34" s="74"/>
    </row>
    <row r="35" spans="1:124" x14ac:dyDescent="0.3">
      <c r="A35" s="113" t="s">
        <v>59</v>
      </c>
      <c r="B35" s="114" t="s">
        <v>60</v>
      </c>
      <c r="C35" s="94"/>
      <c r="D35" s="79"/>
      <c r="E35" s="79"/>
      <c r="F35" s="94"/>
      <c r="G35" s="94"/>
      <c r="H35" s="33">
        <f t="shared" si="3"/>
        <v>0</v>
      </c>
      <c r="I35" s="95"/>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74"/>
      <c r="DT35" s="74"/>
    </row>
    <row r="36" spans="1:124" x14ac:dyDescent="0.3">
      <c r="A36" s="113" t="s">
        <v>61</v>
      </c>
      <c r="B36" s="114" t="s">
        <v>62</v>
      </c>
      <c r="C36" s="94"/>
      <c r="D36" s="79"/>
      <c r="E36" s="79"/>
      <c r="F36" s="94"/>
      <c r="G36" s="94"/>
      <c r="H36" s="33">
        <f t="shared" si="3"/>
        <v>0</v>
      </c>
      <c r="I36" s="95"/>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74"/>
      <c r="DT36" s="74"/>
    </row>
    <row r="37" spans="1:124" ht="42.75" x14ac:dyDescent="0.3">
      <c r="A37" s="113" t="s">
        <v>63</v>
      </c>
      <c r="B37" s="117" t="s">
        <v>64</v>
      </c>
      <c r="C37" s="94"/>
      <c r="D37" s="79"/>
      <c r="E37" s="79"/>
      <c r="F37" s="94"/>
      <c r="G37" s="94"/>
      <c r="H37" s="33">
        <f t="shared" si="3"/>
        <v>0</v>
      </c>
      <c r="I37" s="95"/>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74"/>
      <c r="DT37" s="74"/>
    </row>
    <row r="38" spans="1:124" ht="45" x14ac:dyDescent="0.3">
      <c r="A38" s="113" t="s">
        <v>65</v>
      </c>
      <c r="B38" s="114" t="s">
        <v>66</v>
      </c>
      <c r="C38" s="94"/>
      <c r="D38" s="79">
        <v>14000</v>
      </c>
      <c r="E38" s="79">
        <v>14000</v>
      </c>
      <c r="F38" s="94">
        <v>15195</v>
      </c>
      <c r="G38" s="94">
        <v>3200</v>
      </c>
      <c r="H38" s="33">
        <f t="shared" si="3"/>
        <v>0</v>
      </c>
      <c r="I38" s="95">
        <v>11995</v>
      </c>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74"/>
      <c r="DT38" s="74"/>
    </row>
    <row r="39" spans="1:124" ht="75" x14ac:dyDescent="0.3">
      <c r="A39" s="113" t="s">
        <v>67</v>
      </c>
      <c r="B39" s="114" t="s">
        <v>68</v>
      </c>
      <c r="C39" s="94"/>
      <c r="D39" s="79"/>
      <c r="E39" s="79"/>
      <c r="F39" s="94">
        <v>566</v>
      </c>
      <c r="G39" s="94">
        <v>0</v>
      </c>
      <c r="H39" s="33">
        <f t="shared" si="3"/>
        <v>0</v>
      </c>
      <c r="I39" s="95">
        <v>566</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74"/>
      <c r="DT39" s="74"/>
    </row>
    <row r="40" spans="1:124" ht="60" x14ac:dyDescent="0.3">
      <c r="A40" s="113" t="s">
        <v>69</v>
      </c>
      <c r="B40" s="114" t="s">
        <v>70</v>
      </c>
      <c r="C40" s="94"/>
      <c r="D40" s="79"/>
      <c r="E40" s="79"/>
      <c r="F40" s="94"/>
      <c r="G40" s="94"/>
      <c r="H40" s="33">
        <f t="shared" si="3"/>
        <v>0</v>
      </c>
      <c r="I40" s="95"/>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74"/>
      <c r="DT40" s="74"/>
    </row>
    <row r="41" spans="1:124" ht="60" x14ac:dyDescent="0.3">
      <c r="A41" s="113" t="s">
        <v>71</v>
      </c>
      <c r="B41" s="114" t="s">
        <v>72</v>
      </c>
      <c r="C41" s="94"/>
      <c r="D41" s="79"/>
      <c r="E41" s="79"/>
      <c r="F41" s="94"/>
      <c r="G41" s="94"/>
      <c r="H41" s="33">
        <f t="shared" si="3"/>
        <v>0</v>
      </c>
      <c r="I41" s="95"/>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74"/>
      <c r="DT41" s="74"/>
    </row>
    <row r="42" spans="1:124" ht="60" x14ac:dyDescent="0.3">
      <c r="A42" s="113" t="s">
        <v>73</v>
      </c>
      <c r="B42" s="114" t="s">
        <v>74</v>
      </c>
      <c r="C42" s="94"/>
      <c r="D42" s="79"/>
      <c r="E42" s="79"/>
      <c r="F42" s="94"/>
      <c r="G42" s="94"/>
      <c r="H42" s="33">
        <f t="shared" si="3"/>
        <v>0</v>
      </c>
      <c r="I42" s="95"/>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74"/>
      <c r="DT42" s="74"/>
    </row>
    <row r="43" spans="1:124" ht="60" x14ac:dyDescent="0.3">
      <c r="A43" s="113" t="s">
        <v>75</v>
      </c>
      <c r="B43" s="114" t="s">
        <v>76</v>
      </c>
      <c r="C43" s="94"/>
      <c r="D43" s="79"/>
      <c r="E43" s="79"/>
      <c r="F43" s="94"/>
      <c r="G43" s="94"/>
      <c r="H43" s="33">
        <f t="shared" si="3"/>
        <v>0</v>
      </c>
      <c r="I43" s="95"/>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74"/>
      <c r="DT43" s="74"/>
    </row>
    <row r="44" spans="1:124" ht="45" x14ac:dyDescent="0.3">
      <c r="A44" s="113" t="s">
        <v>77</v>
      </c>
      <c r="B44" s="114" t="s">
        <v>78</v>
      </c>
      <c r="C44" s="94"/>
      <c r="D44" s="79">
        <v>109000</v>
      </c>
      <c r="E44" s="79">
        <v>109000</v>
      </c>
      <c r="F44" s="95">
        <v>80670</v>
      </c>
      <c r="G44" s="95">
        <v>23491</v>
      </c>
      <c r="H44" s="33">
        <f t="shared" si="3"/>
        <v>0</v>
      </c>
      <c r="I44" s="95">
        <v>57179</v>
      </c>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74"/>
      <c r="DT44" s="74"/>
    </row>
    <row r="45" spans="1:124" ht="30" customHeight="1" x14ac:dyDescent="0.3">
      <c r="A45" s="113" t="s">
        <v>79</v>
      </c>
      <c r="B45" s="114" t="s">
        <v>80</v>
      </c>
      <c r="C45" s="94"/>
      <c r="D45" s="79"/>
      <c r="E45" s="79"/>
      <c r="F45" s="94">
        <v>-12055</v>
      </c>
      <c r="G45" s="95">
        <v>290</v>
      </c>
      <c r="H45" s="33">
        <f t="shared" si="3"/>
        <v>0</v>
      </c>
      <c r="I45" s="95">
        <v>-12345</v>
      </c>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74"/>
      <c r="DT45" s="74"/>
    </row>
    <row r="46" spans="1:124" x14ac:dyDescent="0.3">
      <c r="A46" s="113" t="s">
        <v>81</v>
      </c>
      <c r="B46" s="114" t="s">
        <v>82</v>
      </c>
      <c r="C46" s="94"/>
      <c r="D46" s="79">
        <v>444000</v>
      </c>
      <c r="E46" s="79">
        <v>444000</v>
      </c>
      <c r="F46" s="94">
        <v>1256436.3999999999</v>
      </c>
      <c r="G46" s="95">
        <v>470582.6</v>
      </c>
      <c r="H46" s="33">
        <f t="shared" si="3"/>
        <v>0</v>
      </c>
      <c r="I46" s="95">
        <v>785853.8</v>
      </c>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74"/>
      <c r="DT46" s="74"/>
    </row>
    <row r="47" spans="1:124" ht="30" x14ac:dyDescent="0.3">
      <c r="A47" s="113" t="s">
        <v>83</v>
      </c>
      <c r="B47" s="114" t="s">
        <v>84</v>
      </c>
      <c r="C47" s="94"/>
      <c r="D47" s="79">
        <v>165000</v>
      </c>
      <c r="E47" s="79">
        <v>165000</v>
      </c>
      <c r="F47" s="95">
        <v>125993</v>
      </c>
      <c r="G47" s="95">
        <v>9410</v>
      </c>
      <c r="H47" s="33">
        <f t="shared" si="3"/>
        <v>0</v>
      </c>
      <c r="I47" s="95">
        <v>116583</v>
      </c>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74"/>
      <c r="DT47" s="74"/>
    </row>
    <row r="48" spans="1:124" ht="45" x14ac:dyDescent="0.3">
      <c r="A48" s="118" t="s">
        <v>85</v>
      </c>
      <c r="B48" s="119" t="s">
        <v>86</v>
      </c>
      <c r="C48" s="94"/>
      <c r="D48" s="79"/>
      <c r="E48" s="79"/>
      <c r="F48" s="94"/>
      <c r="G48" s="95">
        <v>0</v>
      </c>
      <c r="H48" s="33">
        <f t="shared" si="3"/>
        <v>0</v>
      </c>
      <c r="I48" s="95"/>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74"/>
      <c r="DT48" s="74"/>
    </row>
    <row r="49" spans="1:124" ht="30" x14ac:dyDescent="0.3">
      <c r="A49" s="118" t="s">
        <v>87</v>
      </c>
      <c r="B49" s="119" t="s">
        <v>88</v>
      </c>
      <c r="C49" s="94"/>
      <c r="D49" s="79"/>
      <c r="E49" s="79"/>
      <c r="F49" s="94"/>
      <c r="G49" s="95">
        <v>0</v>
      </c>
      <c r="H49" s="33">
        <f t="shared" si="3"/>
        <v>0</v>
      </c>
      <c r="I49" s="95"/>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74"/>
      <c r="DT49" s="74"/>
    </row>
    <row r="50" spans="1:124" ht="45" x14ac:dyDescent="0.3">
      <c r="A50" s="118" t="s">
        <v>89</v>
      </c>
      <c r="B50" s="119" t="s">
        <v>90</v>
      </c>
      <c r="C50" s="94"/>
      <c r="D50" s="79">
        <v>469000</v>
      </c>
      <c r="E50" s="79">
        <v>469000</v>
      </c>
      <c r="F50" s="94">
        <v>382583</v>
      </c>
      <c r="G50" s="95">
        <v>36035</v>
      </c>
      <c r="H50" s="33">
        <f t="shared" si="3"/>
        <v>0</v>
      </c>
      <c r="I50" s="95">
        <v>346548</v>
      </c>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74"/>
      <c r="DT50" s="74"/>
    </row>
    <row r="51" spans="1:124" ht="30" x14ac:dyDescent="0.3">
      <c r="A51" s="118" t="s">
        <v>91</v>
      </c>
      <c r="B51" s="119" t="s">
        <v>92</v>
      </c>
      <c r="C51" s="94"/>
      <c r="D51" s="79">
        <v>11996000</v>
      </c>
      <c r="E51" s="79">
        <v>11996000</v>
      </c>
      <c r="F51" s="94">
        <v>14528514</v>
      </c>
      <c r="G51" s="95">
        <v>654781</v>
      </c>
      <c r="H51" s="33">
        <f t="shared" si="3"/>
        <v>0</v>
      </c>
      <c r="I51" s="95">
        <v>13873733</v>
      </c>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74"/>
      <c r="DT51" s="74"/>
    </row>
    <row r="52" spans="1:124" ht="30" x14ac:dyDescent="0.3">
      <c r="A52" s="113" t="s">
        <v>93</v>
      </c>
      <c r="B52" s="114" t="s">
        <v>94</v>
      </c>
      <c r="C52" s="94"/>
      <c r="D52" s="79"/>
      <c r="E52" s="79"/>
      <c r="F52" s="94"/>
      <c r="G52" s="94"/>
      <c r="H52" s="33">
        <f t="shared" si="3"/>
        <v>0</v>
      </c>
      <c r="I52" s="95"/>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74"/>
      <c r="DT52" s="74"/>
    </row>
    <row r="53" spans="1:124" x14ac:dyDescent="0.3">
      <c r="A53" s="110" t="s">
        <v>95</v>
      </c>
      <c r="B53" s="111" t="s">
        <v>96</v>
      </c>
      <c r="C53" s="79">
        <f>+C54+C59</f>
        <v>0</v>
      </c>
      <c r="D53" s="79">
        <f t="shared" ref="D53:G53" si="17">+D54+D59</f>
        <v>319000</v>
      </c>
      <c r="E53" s="79">
        <f t="shared" si="17"/>
        <v>319000</v>
      </c>
      <c r="F53" s="79">
        <f t="shared" si="17"/>
        <v>315858.40000000002</v>
      </c>
      <c r="G53" s="79">
        <f t="shared" si="17"/>
        <v>37110.619999999995</v>
      </c>
      <c r="H53" s="33">
        <f t="shared" si="3"/>
        <v>0</v>
      </c>
      <c r="I53" s="96">
        <f t="shared" ref="I53" si="18">+I54+I59</f>
        <v>278747.78000000003</v>
      </c>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74"/>
      <c r="DT53" s="74"/>
    </row>
    <row r="54" spans="1:124" x14ac:dyDescent="0.3">
      <c r="A54" s="110" t="s">
        <v>97</v>
      </c>
      <c r="B54" s="111" t="s">
        <v>98</v>
      </c>
      <c r="C54" s="79">
        <f>+C55+C57</f>
        <v>0</v>
      </c>
      <c r="D54" s="79">
        <f t="shared" ref="D54:G54" si="19">+D55+D57</f>
        <v>49000</v>
      </c>
      <c r="E54" s="79">
        <f t="shared" si="19"/>
        <v>49000</v>
      </c>
      <c r="F54" s="79">
        <f t="shared" si="19"/>
        <v>38829.94</v>
      </c>
      <c r="G54" s="79">
        <f t="shared" si="19"/>
        <v>376.42</v>
      </c>
      <c r="H54" s="33">
        <f t="shared" si="3"/>
        <v>5.5138116294983774E-12</v>
      </c>
      <c r="I54" s="96">
        <f t="shared" ref="I54" si="20">+I55+I57</f>
        <v>38453.519999999997</v>
      </c>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74"/>
      <c r="DT54" s="74"/>
    </row>
    <row r="55" spans="1:124" x14ac:dyDescent="0.3">
      <c r="A55" s="110" t="s">
        <v>99</v>
      </c>
      <c r="B55" s="111" t="s">
        <v>100</v>
      </c>
      <c r="C55" s="79">
        <f>+C56</f>
        <v>0</v>
      </c>
      <c r="D55" s="79">
        <f t="shared" ref="D55:G55" si="21">+D56</f>
        <v>49000</v>
      </c>
      <c r="E55" s="79">
        <f t="shared" si="21"/>
        <v>49000</v>
      </c>
      <c r="F55" s="79">
        <f t="shared" si="21"/>
        <v>38829.94</v>
      </c>
      <c r="G55" s="79">
        <f t="shared" si="21"/>
        <v>376.42</v>
      </c>
      <c r="H55" s="33">
        <f t="shared" si="3"/>
        <v>5.5138116294983774E-12</v>
      </c>
      <c r="I55" s="96">
        <f t="shared" ref="I55" si="22">+I56</f>
        <v>38453.519999999997</v>
      </c>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74"/>
      <c r="DT55" s="74"/>
    </row>
    <row r="56" spans="1:124" x14ac:dyDescent="0.3">
      <c r="A56" s="113" t="s">
        <v>101</v>
      </c>
      <c r="B56" s="114" t="s">
        <v>102</v>
      </c>
      <c r="C56" s="94"/>
      <c r="D56" s="79">
        <v>49000</v>
      </c>
      <c r="E56" s="79">
        <v>49000</v>
      </c>
      <c r="F56" s="95">
        <v>38829.94</v>
      </c>
      <c r="G56" s="94">
        <v>376.42</v>
      </c>
      <c r="H56" s="33">
        <f t="shared" si="3"/>
        <v>5.5138116294983774E-12</v>
      </c>
      <c r="I56" s="95">
        <v>38453.519999999997</v>
      </c>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74"/>
      <c r="DT56" s="74"/>
    </row>
    <row r="57" spans="1:124" x14ac:dyDescent="0.3">
      <c r="A57" s="110" t="s">
        <v>103</v>
      </c>
      <c r="B57" s="111" t="s">
        <v>104</v>
      </c>
      <c r="C57" s="79">
        <f>+C58</f>
        <v>0</v>
      </c>
      <c r="D57" s="79">
        <f t="shared" ref="D57:G57" si="23">+D58</f>
        <v>0</v>
      </c>
      <c r="E57" s="79">
        <f t="shared" si="23"/>
        <v>0</v>
      </c>
      <c r="F57" s="79">
        <f t="shared" si="23"/>
        <v>0</v>
      </c>
      <c r="G57" s="79">
        <f t="shared" si="23"/>
        <v>0</v>
      </c>
      <c r="H57" s="33">
        <f t="shared" si="3"/>
        <v>0</v>
      </c>
      <c r="I57" s="96">
        <f t="shared" ref="I57" si="24">+I58</f>
        <v>0</v>
      </c>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74"/>
      <c r="DT57" s="74"/>
    </row>
    <row r="58" spans="1:124" x14ac:dyDescent="0.3">
      <c r="A58" s="113" t="s">
        <v>105</v>
      </c>
      <c r="B58" s="114" t="s">
        <v>106</v>
      </c>
      <c r="C58" s="94"/>
      <c r="D58" s="79">
        <v>0</v>
      </c>
      <c r="E58" s="79"/>
      <c r="F58" s="94"/>
      <c r="G58" s="94"/>
      <c r="H58" s="33">
        <f t="shared" si="3"/>
        <v>0</v>
      </c>
      <c r="I58" s="95"/>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74"/>
      <c r="DT58" s="74"/>
    </row>
    <row r="59" spans="1:124" s="120" customFormat="1" x14ac:dyDescent="0.3">
      <c r="A59" s="110" t="s">
        <v>107</v>
      </c>
      <c r="B59" s="111" t="s">
        <v>108</v>
      </c>
      <c r="C59" s="79">
        <f>+C60+C64</f>
        <v>0</v>
      </c>
      <c r="D59" s="79">
        <f t="shared" ref="D59:G59" si="25">+D60+D64</f>
        <v>270000</v>
      </c>
      <c r="E59" s="79">
        <f t="shared" si="25"/>
        <v>270000</v>
      </c>
      <c r="F59" s="79">
        <f t="shared" si="25"/>
        <v>277028.46000000002</v>
      </c>
      <c r="G59" s="79">
        <f t="shared" si="25"/>
        <v>36734.199999999997</v>
      </c>
      <c r="H59" s="33">
        <f t="shared" si="3"/>
        <v>0</v>
      </c>
      <c r="I59" s="96">
        <f t="shared" ref="I59" si="26">+I60+I64</f>
        <v>240294.26</v>
      </c>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row>
    <row r="60" spans="1:124" x14ac:dyDescent="0.3">
      <c r="A60" s="110" t="s">
        <v>109</v>
      </c>
      <c r="B60" s="111" t="s">
        <v>110</v>
      </c>
      <c r="C60" s="79">
        <f>C63+C61+C62</f>
        <v>0</v>
      </c>
      <c r="D60" s="79">
        <f t="shared" ref="D60:G60" si="27">D63+D61+D62</f>
        <v>270000</v>
      </c>
      <c r="E60" s="79">
        <f t="shared" si="27"/>
        <v>270000</v>
      </c>
      <c r="F60" s="96">
        <f t="shared" si="27"/>
        <v>277028.46000000002</v>
      </c>
      <c r="G60" s="79">
        <f t="shared" si="27"/>
        <v>36734.199999999997</v>
      </c>
      <c r="H60" s="33">
        <f t="shared" si="3"/>
        <v>0</v>
      </c>
      <c r="I60" s="96">
        <f t="shared" ref="I60" si="28">I63+I61+I62</f>
        <v>240294.26</v>
      </c>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74"/>
      <c r="DT60" s="74"/>
    </row>
    <row r="61" spans="1:124" x14ac:dyDescent="0.3">
      <c r="A61" s="121" t="s">
        <v>111</v>
      </c>
      <c r="B61" s="111" t="s">
        <v>112</v>
      </c>
      <c r="C61" s="79"/>
      <c r="D61" s="79"/>
      <c r="E61" s="79"/>
      <c r="F61" s="79">
        <v>-1420</v>
      </c>
      <c r="G61" s="79">
        <v>0</v>
      </c>
      <c r="H61" s="33">
        <f t="shared" si="3"/>
        <v>0</v>
      </c>
      <c r="I61" s="96">
        <v>-1420</v>
      </c>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74"/>
      <c r="DT61" s="74"/>
    </row>
    <row r="62" spans="1:124" ht="30" x14ac:dyDescent="0.3">
      <c r="A62" s="121" t="s">
        <v>113</v>
      </c>
      <c r="B62" s="111" t="s">
        <v>114</v>
      </c>
      <c r="C62" s="79"/>
      <c r="D62" s="79"/>
      <c r="E62" s="79"/>
      <c r="F62" s="79"/>
      <c r="G62" s="79"/>
      <c r="H62" s="33">
        <f t="shared" si="3"/>
        <v>0</v>
      </c>
      <c r="I62" s="96"/>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74"/>
      <c r="DT62" s="74"/>
    </row>
    <row r="63" spans="1:124" x14ac:dyDescent="0.3">
      <c r="A63" s="113" t="s">
        <v>115</v>
      </c>
      <c r="B63" s="122" t="s">
        <v>116</v>
      </c>
      <c r="C63" s="94"/>
      <c r="D63" s="79">
        <v>270000</v>
      </c>
      <c r="E63" s="79">
        <v>270000</v>
      </c>
      <c r="F63" s="95">
        <v>278448.46000000002</v>
      </c>
      <c r="G63" s="94">
        <v>36734.199999999997</v>
      </c>
      <c r="H63" s="33">
        <f t="shared" si="3"/>
        <v>0</v>
      </c>
      <c r="I63" s="95">
        <v>241714.26</v>
      </c>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74"/>
      <c r="DT63" s="74"/>
    </row>
    <row r="64" spans="1:124" ht="19.5" customHeight="1" x14ac:dyDescent="0.3">
      <c r="A64" s="110" t="s">
        <v>117</v>
      </c>
      <c r="B64" s="111" t="s">
        <v>118</v>
      </c>
      <c r="C64" s="79">
        <f>C65</f>
        <v>0</v>
      </c>
      <c r="D64" s="79">
        <f t="shared" ref="D64:G64" si="29">D65</f>
        <v>0</v>
      </c>
      <c r="E64" s="79">
        <f t="shared" si="29"/>
        <v>0</v>
      </c>
      <c r="F64" s="79">
        <f t="shared" si="29"/>
        <v>0</v>
      </c>
      <c r="G64" s="79">
        <f t="shared" si="29"/>
        <v>0</v>
      </c>
      <c r="H64" s="33">
        <f t="shared" si="3"/>
        <v>0</v>
      </c>
      <c r="I64" s="96">
        <f t="shared" ref="I64" si="30">I65</f>
        <v>0</v>
      </c>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74"/>
      <c r="DT64" s="74"/>
    </row>
    <row r="65" spans="1:124" x14ac:dyDescent="0.3">
      <c r="A65" s="113" t="s">
        <v>119</v>
      </c>
      <c r="B65" s="122" t="s">
        <v>120</v>
      </c>
      <c r="C65" s="94"/>
      <c r="D65" s="79"/>
      <c r="E65" s="79"/>
      <c r="F65" s="94"/>
      <c r="G65" s="94"/>
      <c r="H65" s="33">
        <f t="shared" si="3"/>
        <v>0</v>
      </c>
      <c r="I65" s="95"/>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74"/>
      <c r="DT65" s="74"/>
    </row>
    <row r="66" spans="1:124" x14ac:dyDescent="0.3">
      <c r="A66" s="110" t="s">
        <v>121</v>
      </c>
      <c r="B66" s="111" t="s">
        <v>122</v>
      </c>
      <c r="C66" s="79">
        <f>+C67</f>
        <v>0</v>
      </c>
      <c r="D66" s="79">
        <f t="shared" ref="D66:G66" si="31">+D67</f>
        <v>107486610</v>
      </c>
      <c r="E66" s="79">
        <f t="shared" si="31"/>
        <v>107486610</v>
      </c>
      <c r="F66" s="79">
        <f t="shared" si="31"/>
        <v>-62</v>
      </c>
      <c r="G66" s="79">
        <f t="shared" si="31"/>
        <v>-36</v>
      </c>
      <c r="H66" s="33">
        <f t="shared" si="3"/>
        <v>0</v>
      </c>
      <c r="I66" s="96">
        <f t="shared" ref="I66" si="32">+I67</f>
        <v>-26</v>
      </c>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74"/>
      <c r="DT66" s="74"/>
    </row>
    <row r="67" spans="1:124" ht="30" x14ac:dyDescent="0.3">
      <c r="A67" s="110" t="s">
        <v>123</v>
      </c>
      <c r="B67" s="111" t="s">
        <v>124</v>
      </c>
      <c r="C67" s="79">
        <f>+C68+C81</f>
        <v>0</v>
      </c>
      <c r="D67" s="79">
        <f t="shared" ref="D67:G67" si="33">+D68+D81</f>
        <v>107486610</v>
      </c>
      <c r="E67" s="79">
        <f t="shared" si="33"/>
        <v>107486610</v>
      </c>
      <c r="F67" s="79">
        <f t="shared" si="33"/>
        <v>-62</v>
      </c>
      <c r="G67" s="79">
        <f t="shared" si="33"/>
        <v>-36</v>
      </c>
      <c r="H67" s="33">
        <f t="shared" si="3"/>
        <v>0</v>
      </c>
      <c r="I67" s="96">
        <f t="shared" ref="I67" si="34">+I68+I81</f>
        <v>-26</v>
      </c>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74"/>
      <c r="DT67" s="74"/>
    </row>
    <row r="68" spans="1:124" x14ac:dyDescent="0.3">
      <c r="A68" s="110" t="s">
        <v>125</v>
      </c>
      <c r="B68" s="111" t="s">
        <v>126</v>
      </c>
      <c r="C68" s="79">
        <f>C69+C70+C71+C72+C74+C75+C76+C77+C73+C78+C79+C80</f>
        <v>0</v>
      </c>
      <c r="D68" s="79">
        <f t="shared" ref="D68:G68" si="35">D69+D70+D71+D72+D74+D75+D76+D77+D73+D78+D79+D80</f>
        <v>107481910</v>
      </c>
      <c r="E68" s="79">
        <f t="shared" si="35"/>
        <v>107481910</v>
      </c>
      <c r="F68" s="79">
        <f t="shared" si="35"/>
        <v>0</v>
      </c>
      <c r="G68" s="79">
        <f t="shared" si="35"/>
        <v>0</v>
      </c>
      <c r="H68" s="33">
        <f t="shared" si="3"/>
        <v>0</v>
      </c>
      <c r="I68" s="96">
        <f t="shared" ref="I68" si="36">I69+I70+I71+I72+I74+I75+I76+I77+I73+I78+I79+I80</f>
        <v>0</v>
      </c>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74"/>
      <c r="DT68" s="74"/>
    </row>
    <row r="69" spans="1:124" ht="30" x14ac:dyDescent="0.3">
      <c r="A69" s="113" t="s">
        <v>127</v>
      </c>
      <c r="B69" s="122" t="s">
        <v>128</v>
      </c>
      <c r="C69" s="94"/>
      <c r="D69" s="79"/>
      <c r="E69" s="79"/>
      <c r="F69" s="94"/>
      <c r="G69" s="94"/>
      <c r="H69" s="33">
        <f t="shared" si="3"/>
        <v>0</v>
      </c>
      <c r="I69" s="95"/>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74"/>
      <c r="DT69" s="74"/>
    </row>
    <row r="70" spans="1:124" ht="45" x14ac:dyDescent="0.3">
      <c r="A70" s="113" t="s">
        <v>129</v>
      </c>
      <c r="B70" s="122" t="s">
        <v>130</v>
      </c>
      <c r="C70" s="94"/>
      <c r="D70" s="79"/>
      <c r="E70" s="79"/>
      <c r="F70" s="94"/>
      <c r="G70" s="94"/>
      <c r="H70" s="33">
        <f t="shared" si="3"/>
        <v>0</v>
      </c>
      <c r="I70" s="95"/>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74"/>
      <c r="DT70" s="74"/>
    </row>
    <row r="71" spans="1:124" ht="30" x14ac:dyDescent="0.3">
      <c r="A71" s="123" t="s">
        <v>131</v>
      </c>
      <c r="B71" s="122" t="s">
        <v>132</v>
      </c>
      <c r="C71" s="94"/>
      <c r="D71" s="79">
        <v>77431200</v>
      </c>
      <c r="E71" s="79">
        <v>77431200</v>
      </c>
      <c r="F71" s="94"/>
      <c r="G71" s="94"/>
      <c r="H71" s="33">
        <f t="shared" si="3"/>
        <v>0</v>
      </c>
      <c r="I71" s="95"/>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74"/>
      <c r="DT71" s="74"/>
    </row>
    <row r="72" spans="1:124" ht="30" x14ac:dyDescent="0.3">
      <c r="A72" s="113" t="s">
        <v>133</v>
      </c>
      <c r="B72" s="124" t="s">
        <v>134</v>
      </c>
      <c r="C72" s="94"/>
      <c r="D72" s="79"/>
      <c r="E72" s="79"/>
      <c r="F72" s="94"/>
      <c r="G72" s="94"/>
      <c r="H72" s="33">
        <f t="shared" si="3"/>
        <v>0</v>
      </c>
      <c r="I72" s="95"/>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74"/>
      <c r="DT72" s="74"/>
    </row>
    <row r="73" spans="1:124" x14ac:dyDescent="0.3">
      <c r="A73" s="113" t="s">
        <v>135</v>
      </c>
      <c r="B73" s="124" t="s">
        <v>136</v>
      </c>
      <c r="C73" s="94"/>
      <c r="D73" s="79"/>
      <c r="E73" s="79"/>
      <c r="F73" s="94"/>
      <c r="G73" s="94"/>
      <c r="H73" s="33">
        <f t="shared" si="3"/>
        <v>0</v>
      </c>
      <c r="I73" s="95"/>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74"/>
      <c r="DT73" s="74"/>
    </row>
    <row r="74" spans="1:124" ht="30" x14ac:dyDescent="0.3">
      <c r="A74" s="113" t="s">
        <v>137</v>
      </c>
      <c r="B74" s="124" t="s">
        <v>138</v>
      </c>
      <c r="C74" s="94"/>
      <c r="D74" s="79"/>
      <c r="E74" s="79"/>
      <c r="F74" s="94"/>
      <c r="G74" s="94"/>
      <c r="H74" s="33">
        <f t="shared" ref="H74:H105" si="37">F74-I74-G74</f>
        <v>0</v>
      </c>
      <c r="I74" s="95"/>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74"/>
      <c r="DT74" s="74"/>
    </row>
    <row r="75" spans="1:124" ht="30" x14ac:dyDescent="0.3">
      <c r="A75" s="113" t="s">
        <v>139</v>
      </c>
      <c r="B75" s="124" t="s">
        <v>140</v>
      </c>
      <c r="C75" s="94"/>
      <c r="D75" s="79"/>
      <c r="E75" s="79"/>
      <c r="F75" s="94"/>
      <c r="G75" s="94"/>
      <c r="H75" s="33">
        <f t="shared" si="37"/>
        <v>0</v>
      </c>
      <c r="I75" s="95"/>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74"/>
      <c r="DT75" s="74"/>
    </row>
    <row r="76" spans="1:124" ht="30" x14ac:dyDescent="0.3">
      <c r="A76" s="113" t="s">
        <v>141</v>
      </c>
      <c r="B76" s="124" t="s">
        <v>142</v>
      </c>
      <c r="C76" s="94"/>
      <c r="D76" s="79"/>
      <c r="E76" s="79"/>
      <c r="F76" s="94"/>
      <c r="G76" s="94"/>
      <c r="H76" s="33">
        <f t="shared" si="37"/>
        <v>0</v>
      </c>
      <c r="I76" s="95"/>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74"/>
      <c r="DT76" s="74"/>
    </row>
    <row r="77" spans="1:124" ht="75" x14ac:dyDescent="0.3">
      <c r="A77" s="113" t="s">
        <v>143</v>
      </c>
      <c r="B77" s="124" t="s">
        <v>144</v>
      </c>
      <c r="C77" s="94"/>
      <c r="D77" s="79"/>
      <c r="E77" s="79"/>
      <c r="F77" s="94"/>
      <c r="G77" s="94"/>
      <c r="H77" s="33">
        <f t="shared" si="37"/>
        <v>0</v>
      </c>
      <c r="I77" s="95"/>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74"/>
      <c r="DT77" s="74"/>
    </row>
    <row r="78" spans="1:124" ht="30" x14ac:dyDescent="0.3">
      <c r="A78" s="113" t="s">
        <v>145</v>
      </c>
      <c r="B78" s="124" t="s">
        <v>146</v>
      </c>
      <c r="C78" s="94"/>
      <c r="D78" s="79">
        <v>9046710</v>
      </c>
      <c r="E78" s="79">
        <v>9046710</v>
      </c>
      <c r="F78" s="94"/>
      <c r="G78" s="94"/>
      <c r="H78" s="33">
        <f t="shared" si="37"/>
        <v>0</v>
      </c>
      <c r="I78" s="95"/>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74"/>
      <c r="DT78" s="74"/>
    </row>
    <row r="79" spans="1:124" ht="30" x14ac:dyDescent="0.3">
      <c r="A79" s="113" t="s">
        <v>147</v>
      </c>
      <c r="B79" s="124" t="s">
        <v>148</v>
      </c>
      <c r="C79" s="94"/>
      <c r="D79" s="79"/>
      <c r="E79" s="79"/>
      <c r="F79" s="94"/>
      <c r="G79" s="94"/>
      <c r="H79" s="33">
        <f t="shared" si="37"/>
        <v>0</v>
      </c>
      <c r="I79" s="95"/>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74"/>
      <c r="DT79" s="74"/>
    </row>
    <row r="80" spans="1:124" ht="75" x14ac:dyDescent="0.3">
      <c r="A80" s="113" t="s">
        <v>149</v>
      </c>
      <c r="B80" s="124" t="s">
        <v>150</v>
      </c>
      <c r="C80" s="94"/>
      <c r="D80" s="79">
        <v>21004000</v>
      </c>
      <c r="E80" s="79">
        <v>21004000</v>
      </c>
      <c r="F80" s="94"/>
      <c r="G80" s="94"/>
      <c r="H80" s="33">
        <f t="shared" si="37"/>
        <v>0</v>
      </c>
      <c r="I80" s="95"/>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74"/>
      <c r="DT80" s="74"/>
    </row>
    <row r="81" spans="1:124" x14ac:dyDescent="0.3">
      <c r="A81" s="110" t="s">
        <v>151</v>
      </c>
      <c r="B81" s="111" t="s">
        <v>152</v>
      </c>
      <c r="C81" s="79">
        <f>+C82+C83+C84+C85+C86+C87+C88+C89</f>
        <v>0</v>
      </c>
      <c r="D81" s="79">
        <f t="shared" ref="D81:G81" si="38">+D82+D83+D84+D85+D86+D87+D88+D89</f>
        <v>4700</v>
      </c>
      <c r="E81" s="79">
        <f t="shared" si="38"/>
        <v>4700</v>
      </c>
      <c r="F81" s="79">
        <f t="shared" si="38"/>
        <v>-62</v>
      </c>
      <c r="G81" s="79">
        <f t="shared" si="38"/>
        <v>-36</v>
      </c>
      <c r="H81" s="33">
        <f t="shared" si="37"/>
        <v>0</v>
      </c>
      <c r="I81" s="96">
        <f t="shared" ref="I81" si="39">+I82+I83+I84+I85+I86+I87+I88+I89</f>
        <v>-26</v>
      </c>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74"/>
      <c r="DT81" s="74"/>
    </row>
    <row r="82" spans="1:124" ht="45" x14ac:dyDescent="0.3">
      <c r="A82" s="125" t="s">
        <v>153</v>
      </c>
      <c r="B82" s="114" t="s">
        <v>154</v>
      </c>
      <c r="C82" s="94"/>
      <c r="D82" s="79"/>
      <c r="E82" s="79"/>
      <c r="F82" s="94"/>
      <c r="G82" s="94"/>
      <c r="H82" s="33">
        <f t="shared" si="37"/>
        <v>0</v>
      </c>
      <c r="I82" s="95"/>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74"/>
      <c r="DT82" s="74"/>
    </row>
    <row r="83" spans="1:124" ht="30" x14ac:dyDescent="0.3">
      <c r="A83" s="125" t="s">
        <v>155</v>
      </c>
      <c r="B83" s="126" t="s">
        <v>134</v>
      </c>
      <c r="C83" s="94"/>
      <c r="D83" s="79"/>
      <c r="E83" s="79"/>
      <c r="F83" s="94"/>
      <c r="G83" s="94"/>
      <c r="H83" s="33">
        <f t="shared" si="37"/>
        <v>0</v>
      </c>
      <c r="I83" s="95"/>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74"/>
      <c r="DT83" s="74"/>
    </row>
    <row r="84" spans="1:124" ht="60" x14ac:dyDescent="0.3">
      <c r="A84" s="113" t="s">
        <v>156</v>
      </c>
      <c r="B84" s="114" t="s">
        <v>157</v>
      </c>
      <c r="C84" s="94"/>
      <c r="D84" s="79"/>
      <c r="E84" s="79"/>
      <c r="F84" s="94"/>
      <c r="G84" s="94"/>
      <c r="H84" s="33">
        <f t="shared" si="37"/>
        <v>0</v>
      </c>
      <c r="I84" s="95"/>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74"/>
      <c r="DT84" s="74"/>
    </row>
    <row r="85" spans="1:124" ht="45" x14ac:dyDescent="0.3">
      <c r="A85" s="113" t="s">
        <v>158</v>
      </c>
      <c r="B85" s="114" t="s">
        <v>159</v>
      </c>
      <c r="C85" s="94"/>
      <c r="D85" s="79">
        <v>4700</v>
      </c>
      <c r="E85" s="79">
        <v>4700</v>
      </c>
      <c r="F85" s="94"/>
      <c r="G85" s="94"/>
      <c r="H85" s="33">
        <f t="shared" si="37"/>
        <v>0</v>
      </c>
      <c r="I85" s="95"/>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74"/>
      <c r="DT85" s="74"/>
    </row>
    <row r="86" spans="1:124" ht="30" x14ac:dyDescent="0.3">
      <c r="A86" s="113" t="s">
        <v>160</v>
      </c>
      <c r="B86" s="114" t="s">
        <v>138</v>
      </c>
      <c r="C86" s="94"/>
      <c r="D86" s="79"/>
      <c r="E86" s="79"/>
      <c r="F86" s="94"/>
      <c r="G86" s="94"/>
      <c r="H86" s="33">
        <f t="shared" si="37"/>
        <v>0</v>
      </c>
      <c r="I86" s="95"/>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74"/>
      <c r="DT86" s="74"/>
    </row>
    <row r="87" spans="1:124" ht="30" x14ac:dyDescent="0.3">
      <c r="A87" s="117" t="s">
        <v>161</v>
      </c>
      <c r="B87" s="127" t="s">
        <v>162</v>
      </c>
      <c r="C87" s="94"/>
      <c r="D87" s="79"/>
      <c r="E87" s="79"/>
      <c r="F87" s="94"/>
      <c r="G87" s="94"/>
      <c r="H87" s="33">
        <f t="shared" si="37"/>
        <v>0</v>
      </c>
      <c r="I87" s="95"/>
      <c r="J87" s="112"/>
      <c r="L87" s="112"/>
      <c r="AE87" s="74"/>
      <c r="AF87" s="74"/>
      <c r="AG87" s="74"/>
      <c r="AY87" s="74"/>
    </row>
    <row r="88" spans="1:124" ht="90" x14ac:dyDescent="0.3">
      <c r="A88" s="128" t="s">
        <v>163</v>
      </c>
      <c r="B88" s="129" t="s">
        <v>164</v>
      </c>
      <c r="C88" s="94"/>
      <c r="D88" s="79"/>
      <c r="E88" s="79"/>
      <c r="F88" s="94">
        <v>-62</v>
      </c>
      <c r="G88" s="94">
        <v>-36</v>
      </c>
      <c r="H88" s="33">
        <f t="shared" si="37"/>
        <v>0</v>
      </c>
      <c r="I88" s="95">
        <v>-26</v>
      </c>
      <c r="J88" s="112"/>
      <c r="L88" s="112"/>
      <c r="AE88" s="74"/>
      <c r="AF88" s="74"/>
      <c r="AG88" s="74"/>
      <c r="AY88" s="74"/>
    </row>
    <row r="89" spans="1:124" ht="45" x14ac:dyDescent="0.3">
      <c r="A89" s="128" t="s">
        <v>165</v>
      </c>
      <c r="B89" s="130" t="s">
        <v>166</v>
      </c>
      <c r="C89" s="94"/>
      <c r="D89" s="79"/>
      <c r="E89" s="79"/>
      <c r="F89" s="94"/>
      <c r="G89" s="94"/>
      <c r="H89" s="33">
        <f t="shared" si="37"/>
        <v>0</v>
      </c>
      <c r="I89" s="95"/>
      <c r="J89" s="112"/>
      <c r="L89" s="112"/>
      <c r="AE89" s="74"/>
      <c r="AF89" s="74"/>
      <c r="AG89" s="74"/>
      <c r="AY89" s="74"/>
    </row>
    <row r="90" spans="1:124" ht="45" x14ac:dyDescent="0.3">
      <c r="A90" s="128" t="s">
        <v>167</v>
      </c>
      <c r="B90" s="131" t="s">
        <v>168</v>
      </c>
      <c r="C90" s="79">
        <f t="shared" ref="C90:G91" si="40">C91</f>
        <v>0</v>
      </c>
      <c r="D90" s="79">
        <f t="shared" si="40"/>
        <v>0</v>
      </c>
      <c r="E90" s="79">
        <f t="shared" si="40"/>
        <v>0</v>
      </c>
      <c r="F90" s="79">
        <f t="shared" si="40"/>
        <v>0</v>
      </c>
      <c r="G90" s="79">
        <f t="shared" si="40"/>
        <v>0</v>
      </c>
      <c r="H90" s="33">
        <f t="shared" si="37"/>
        <v>0</v>
      </c>
      <c r="I90" s="96">
        <f t="shared" ref="I90:I91" si="41">I91</f>
        <v>0</v>
      </c>
      <c r="J90" s="112"/>
      <c r="L90" s="112"/>
      <c r="AE90" s="74"/>
      <c r="AF90" s="74"/>
      <c r="AG90" s="74"/>
      <c r="AY90" s="74"/>
    </row>
    <row r="91" spans="1:124" x14ac:dyDescent="0.3">
      <c r="A91" s="128" t="s">
        <v>169</v>
      </c>
      <c r="B91" s="130" t="s">
        <v>170</v>
      </c>
      <c r="C91" s="79">
        <f t="shared" si="40"/>
        <v>0</v>
      </c>
      <c r="D91" s="79">
        <f t="shared" si="40"/>
        <v>0</v>
      </c>
      <c r="E91" s="79">
        <f t="shared" si="40"/>
        <v>0</v>
      </c>
      <c r="F91" s="79">
        <f t="shared" si="40"/>
        <v>0</v>
      </c>
      <c r="G91" s="79">
        <f t="shared" si="40"/>
        <v>0</v>
      </c>
      <c r="H91" s="33">
        <f t="shared" si="37"/>
        <v>0</v>
      </c>
      <c r="I91" s="96">
        <f t="shared" si="41"/>
        <v>0</v>
      </c>
      <c r="J91" s="112"/>
      <c r="L91" s="112"/>
      <c r="AE91" s="74"/>
      <c r="AF91" s="74"/>
      <c r="AG91" s="74"/>
      <c r="AY91" s="74"/>
    </row>
    <row r="92" spans="1:124" ht="30" x14ac:dyDescent="0.3">
      <c r="A92" s="128" t="s">
        <v>171</v>
      </c>
      <c r="B92" s="130" t="s">
        <v>172</v>
      </c>
      <c r="C92" s="79"/>
      <c r="D92" s="79"/>
      <c r="E92" s="79"/>
      <c r="F92" s="94"/>
      <c r="G92" s="94"/>
      <c r="H92" s="33">
        <f t="shared" si="37"/>
        <v>0</v>
      </c>
      <c r="I92" s="95"/>
      <c r="J92" s="112"/>
      <c r="L92" s="112"/>
      <c r="AE92" s="74"/>
      <c r="AF92" s="74"/>
      <c r="AG92" s="74"/>
      <c r="AY92" s="74"/>
    </row>
    <row r="93" spans="1:124" ht="45" x14ac:dyDescent="0.3">
      <c r="A93" s="128" t="s">
        <v>469</v>
      </c>
      <c r="B93" s="131" t="s">
        <v>168</v>
      </c>
      <c r="C93" s="79">
        <f>C94</f>
        <v>0</v>
      </c>
      <c r="D93" s="79">
        <f t="shared" ref="D93:G94" si="42">D94</f>
        <v>0</v>
      </c>
      <c r="E93" s="79">
        <f t="shared" si="42"/>
        <v>0</v>
      </c>
      <c r="F93" s="79">
        <f t="shared" si="42"/>
        <v>0</v>
      </c>
      <c r="G93" s="79">
        <f t="shared" si="42"/>
        <v>0</v>
      </c>
      <c r="H93" s="33">
        <f t="shared" si="37"/>
        <v>0</v>
      </c>
      <c r="I93" s="96">
        <f t="shared" ref="I93:I94" si="43">I94</f>
        <v>0</v>
      </c>
      <c r="J93" s="112"/>
      <c r="L93" s="112"/>
      <c r="AY93" s="74"/>
    </row>
    <row r="94" spans="1:124" x14ac:dyDescent="0.3">
      <c r="A94" s="128" t="s">
        <v>470</v>
      </c>
      <c r="B94" s="130" t="s">
        <v>170</v>
      </c>
      <c r="C94" s="79">
        <f t="shared" ref="C94:E94" si="44">C95</f>
        <v>0</v>
      </c>
      <c r="D94" s="79">
        <f t="shared" si="42"/>
        <v>0</v>
      </c>
      <c r="E94" s="79">
        <f t="shared" si="44"/>
        <v>0</v>
      </c>
      <c r="F94" s="79">
        <f t="shared" si="42"/>
        <v>0</v>
      </c>
      <c r="G94" s="79">
        <f t="shared" si="42"/>
        <v>0</v>
      </c>
      <c r="H94" s="33">
        <f t="shared" si="37"/>
        <v>0</v>
      </c>
      <c r="I94" s="96">
        <f t="shared" si="43"/>
        <v>0</v>
      </c>
      <c r="J94" s="112"/>
      <c r="L94" s="112"/>
      <c r="AY94" s="74"/>
    </row>
    <row r="95" spans="1:124" x14ac:dyDescent="0.3">
      <c r="A95" s="128" t="s">
        <v>471</v>
      </c>
      <c r="B95" s="130" t="s">
        <v>464</v>
      </c>
      <c r="C95" s="79"/>
      <c r="D95" s="79"/>
      <c r="E95" s="79"/>
      <c r="F95" s="94"/>
      <c r="G95" s="94"/>
      <c r="H95" s="33">
        <f t="shared" si="37"/>
        <v>0</v>
      </c>
      <c r="I95" s="95"/>
      <c r="J95" s="112"/>
      <c r="L95" s="112"/>
      <c r="AY95" s="74"/>
    </row>
    <row r="96" spans="1:124" ht="30" x14ac:dyDescent="0.3">
      <c r="A96" s="128" t="s">
        <v>496</v>
      </c>
      <c r="B96" s="130" t="s">
        <v>172</v>
      </c>
      <c r="C96" s="79"/>
      <c r="D96" s="79"/>
      <c r="E96" s="79"/>
      <c r="F96" s="94"/>
      <c r="G96" s="94"/>
      <c r="H96" s="33">
        <f t="shared" si="37"/>
        <v>0</v>
      </c>
      <c r="I96" s="95"/>
      <c r="J96" s="112"/>
      <c r="L96" s="112"/>
      <c r="AY96" s="74"/>
    </row>
    <row r="97" spans="1:51" ht="30" x14ac:dyDescent="0.3">
      <c r="A97" s="131" t="s">
        <v>472</v>
      </c>
      <c r="B97" s="131" t="s">
        <v>173</v>
      </c>
      <c r="C97" s="79">
        <f>C98+C100</f>
        <v>0</v>
      </c>
      <c r="D97" s="79">
        <f t="shared" ref="D97:G97" si="45">D98+D100</f>
        <v>0</v>
      </c>
      <c r="E97" s="79">
        <f t="shared" si="45"/>
        <v>0</v>
      </c>
      <c r="F97" s="79">
        <f t="shared" si="45"/>
        <v>0</v>
      </c>
      <c r="G97" s="79">
        <f t="shared" si="45"/>
        <v>0</v>
      </c>
      <c r="H97" s="33">
        <f t="shared" si="37"/>
        <v>0</v>
      </c>
      <c r="I97" s="96">
        <f t="shared" ref="I97" si="46">I98+I100</f>
        <v>0</v>
      </c>
      <c r="J97" s="112"/>
      <c r="L97" s="112"/>
      <c r="AY97" s="74"/>
    </row>
    <row r="98" spans="1:51" ht="45" x14ac:dyDescent="0.3">
      <c r="A98" s="131" t="s">
        <v>174</v>
      </c>
      <c r="B98" s="131" t="s">
        <v>168</v>
      </c>
      <c r="C98" s="79">
        <f>C99</f>
        <v>0</v>
      </c>
      <c r="D98" s="79">
        <f t="shared" ref="D98:G98" si="47">D99</f>
        <v>0</v>
      </c>
      <c r="E98" s="79">
        <f t="shared" si="47"/>
        <v>0</v>
      </c>
      <c r="F98" s="79">
        <f t="shared" si="47"/>
        <v>0</v>
      </c>
      <c r="G98" s="79">
        <f t="shared" si="47"/>
        <v>0</v>
      </c>
      <c r="H98" s="33">
        <f t="shared" si="37"/>
        <v>0</v>
      </c>
      <c r="I98" s="96">
        <f t="shared" ref="I98" si="48">I99</f>
        <v>0</v>
      </c>
      <c r="J98" s="112"/>
      <c r="L98" s="112"/>
      <c r="AY98" s="74"/>
    </row>
    <row r="99" spans="1:51" ht="30" x14ac:dyDescent="0.3">
      <c r="A99" s="130" t="s">
        <v>175</v>
      </c>
      <c r="B99" s="130" t="s">
        <v>176</v>
      </c>
      <c r="C99" s="79"/>
      <c r="D99" s="79"/>
      <c r="E99" s="79"/>
      <c r="F99" s="79"/>
      <c r="G99" s="79"/>
      <c r="H99" s="33">
        <f t="shared" si="37"/>
        <v>0</v>
      </c>
      <c r="I99" s="96"/>
      <c r="J99" s="112"/>
      <c r="L99" s="112"/>
      <c r="AY99" s="74"/>
    </row>
    <row r="100" spans="1:51" x14ac:dyDescent="0.3">
      <c r="A100" s="130"/>
      <c r="B100" s="130" t="s">
        <v>465</v>
      </c>
      <c r="C100" s="79">
        <f>C101</f>
        <v>0</v>
      </c>
      <c r="D100" s="79">
        <f t="shared" ref="D100:G102" si="49">D101</f>
        <v>0</v>
      </c>
      <c r="E100" s="79">
        <f t="shared" si="49"/>
        <v>0</v>
      </c>
      <c r="F100" s="79">
        <f t="shared" si="49"/>
        <v>0</v>
      </c>
      <c r="G100" s="79">
        <f t="shared" si="49"/>
        <v>0</v>
      </c>
      <c r="H100" s="33">
        <f t="shared" si="37"/>
        <v>0</v>
      </c>
      <c r="I100" s="96">
        <f t="shared" ref="I100:I102" si="50">I101</f>
        <v>0</v>
      </c>
      <c r="J100" s="112"/>
      <c r="L100" s="112"/>
      <c r="AY100" s="74"/>
    </row>
    <row r="101" spans="1:51" x14ac:dyDescent="0.3">
      <c r="A101" s="130" t="s">
        <v>473</v>
      </c>
      <c r="B101" s="130" t="s">
        <v>466</v>
      </c>
      <c r="C101" s="79">
        <f>C102</f>
        <v>0</v>
      </c>
      <c r="D101" s="79">
        <f t="shared" si="49"/>
        <v>0</v>
      </c>
      <c r="E101" s="79">
        <f t="shared" si="49"/>
        <v>0</v>
      </c>
      <c r="F101" s="79">
        <f t="shared" si="49"/>
        <v>0</v>
      </c>
      <c r="G101" s="79">
        <f t="shared" si="49"/>
        <v>0</v>
      </c>
      <c r="H101" s="33">
        <f t="shared" si="37"/>
        <v>0</v>
      </c>
      <c r="I101" s="96">
        <f t="shared" si="50"/>
        <v>0</v>
      </c>
      <c r="J101" s="112"/>
      <c r="L101" s="112"/>
      <c r="AY101" s="74"/>
    </row>
    <row r="102" spans="1:51" ht="30" x14ac:dyDescent="0.3">
      <c r="A102" s="130" t="s">
        <v>474</v>
      </c>
      <c r="B102" s="130" t="s">
        <v>467</v>
      </c>
      <c r="C102" s="79">
        <f>C103</f>
        <v>0</v>
      </c>
      <c r="D102" s="79">
        <f t="shared" si="49"/>
        <v>0</v>
      </c>
      <c r="E102" s="79">
        <f t="shared" si="49"/>
        <v>0</v>
      </c>
      <c r="F102" s="79">
        <f t="shared" si="49"/>
        <v>0</v>
      </c>
      <c r="G102" s="79">
        <f t="shared" si="49"/>
        <v>0</v>
      </c>
      <c r="H102" s="33">
        <f t="shared" si="37"/>
        <v>0</v>
      </c>
      <c r="I102" s="96">
        <f t="shared" si="50"/>
        <v>0</v>
      </c>
      <c r="J102" s="112"/>
      <c r="L102" s="112"/>
      <c r="AY102" s="74"/>
    </row>
    <row r="103" spans="1:51" ht="30" x14ac:dyDescent="0.3">
      <c r="A103" s="130" t="s">
        <v>475</v>
      </c>
      <c r="B103" s="130" t="s">
        <v>468</v>
      </c>
      <c r="C103" s="94"/>
      <c r="D103" s="79"/>
      <c r="E103" s="79"/>
      <c r="F103" s="94"/>
      <c r="G103" s="94"/>
      <c r="H103" s="33">
        <f t="shared" si="37"/>
        <v>0</v>
      </c>
      <c r="I103" s="95"/>
      <c r="J103" s="112"/>
      <c r="L103" s="112"/>
      <c r="AY103" s="74"/>
    </row>
    <row r="104" spans="1:51" x14ac:dyDescent="0.3">
      <c r="A104" s="131" t="s">
        <v>177</v>
      </c>
      <c r="B104" s="131" t="s">
        <v>178</v>
      </c>
      <c r="C104" s="79">
        <f>C105</f>
        <v>0</v>
      </c>
      <c r="D104" s="79">
        <f t="shared" ref="D104:G104" si="51">D105</f>
        <v>0</v>
      </c>
      <c r="E104" s="79">
        <f t="shared" si="51"/>
        <v>0</v>
      </c>
      <c r="F104" s="79">
        <f t="shared" si="51"/>
        <v>-1211584</v>
      </c>
      <c r="G104" s="79">
        <f t="shared" si="51"/>
        <v>-277399</v>
      </c>
      <c r="H104" s="33">
        <f t="shared" si="37"/>
        <v>0</v>
      </c>
      <c r="I104" s="96">
        <f t="shared" ref="I104" si="52">I105</f>
        <v>-934185</v>
      </c>
      <c r="J104" s="112"/>
      <c r="L104" s="112"/>
      <c r="AY104" s="74"/>
    </row>
    <row r="105" spans="1:51" ht="45" x14ac:dyDescent="0.3">
      <c r="A105" s="130" t="s">
        <v>179</v>
      </c>
      <c r="B105" s="130" t="s">
        <v>180</v>
      </c>
      <c r="C105" s="94"/>
      <c r="D105" s="79"/>
      <c r="E105" s="79"/>
      <c r="F105" s="94">
        <v>-1211584</v>
      </c>
      <c r="G105" s="94">
        <v>-277399</v>
      </c>
      <c r="H105" s="33">
        <f t="shared" si="37"/>
        <v>0</v>
      </c>
      <c r="I105" s="95">
        <v>-934185</v>
      </c>
      <c r="J105" s="112"/>
      <c r="L105" s="112"/>
      <c r="AY105" s="74"/>
    </row>
    <row r="106" spans="1:51" x14ac:dyDescent="0.3">
      <c r="B106" s="132" t="s">
        <v>509</v>
      </c>
      <c r="AY106" s="74"/>
    </row>
    <row r="107" spans="1:51" ht="15.75" customHeight="1" x14ac:dyDescent="0.3">
      <c r="A107" s="136" t="s">
        <v>499</v>
      </c>
      <c r="B107" s="136"/>
      <c r="AY107" s="74"/>
    </row>
    <row r="108" spans="1:51" x14ac:dyDescent="0.3">
      <c r="AY108" s="74"/>
    </row>
    <row r="109" spans="1:51" ht="15.75" x14ac:dyDescent="0.3">
      <c r="B109" s="75" t="s">
        <v>500</v>
      </c>
      <c r="C109" s="76"/>
      <c r="AY109" s="74"/>
    </row>
    <row r="110" spans="1:51" x14ac:dyDescent="0.3">
      <c r="B110" s="77" t="s">
        <v>502</v>
      </c>
      <c r="C110" s="76"/>
      <c r="D110" s="77" t="s">
        <v>503</v>
      </c>
    </row>
    <row r="111" spans="1:51" x14ac:dyDescent="0.3">
      <c r="B111" s="76"/>
      <c r="C111" s="76"/>
      <c r="D111" s="77"/>
    </row>
    <row r="112" spans="1:51" x14ac:dyDescent="0.3">
      <c r="B112" s="76"/>
      <c r="C112" s="76"/>
      <c r="D112" s="77"/>
    </row>
    <row r="113" spans="2:4" x14ac:dyDescent="0.3">
      <c r="B113" s="76"/>
      <c r="C113" s="76"/>
      <c r="D113" s="78" t="s">
        <v>504</v>
      </c>
    </row>
    <row r="114" spans="2:4" x14ac:dyDescent="0.3">
      <c r="B114" s="76"/>
      <c r="C114" s="76"/>
      <c r="D114" s="77" t="s">
        <v>505</v>
      </c>
    </row>
    <row r="115" spans="2:4" x14ac:dyDescent="0.3">
      <c r="B115" s="76"/>
      <c r="C115" s="76"/>
      <c r="D115" s="76"/>
    </row>
    <row r="117" spans="2:4" x14ac:dyDescent="0.3">
      <c r="D117" s="78" t="s">
        <v>506</v>
      </c>
    </row>
    <row r="118" spans="2:4" x14ac:dyDescent="0.3">
      <c r="D118" s="77" t="s">
        <v>507</v>
      </c>
    </row>
  </sheetData>
  <protectedRanges>
    <protectedRange sqref="C87:C88 C71:C83 C63 C31:C52 C56:C57 C19:C28 E25 E57 C59 C66:C67 E59 E66:E67" name="Zonă1_3_1_2_1" securityDescriptor="O:WDG:WDD:(A;;CC;;;AN)(A;;CC;;;AU)(A;;CC;;;WD)"/>
    <protectedRange sqref="G87:G89 G63 G92 G95:G96 G56:G57 G59 G66:G67 G71:G83 G19:G28 G31:G52" name="Zonă1_3_1_2_1_1" securityDescriptor="O:WDG:WDD:(A;;CC;;;AN)(A;;CC;;;AU)(A;;CC;;;WD)"/>
    <protectedRange sqref="F19:F28 F56:F57 F71:F83 F87:F89 F63 F31:F52 F92 F95:F96 F59 F66:F67" name="Zonă1_3_1_2_1_1_2" securityDescriptor="O:WDG:WDD:(A;;CC;;;AN)(A;;CC;;;AU)(A;;CC;;;WD)"/>
    <protectedRange sqref="D25 D57 D59 D66:D67 D81:E81" name="Zonă1" securityDescriptor="O:WDG:WDD:(A;;CC;;;AN)(A;;CC;;;AU)(A;;CC;;;WD)"/>
    <protectedRange sqref="I19:I28 I56:I57 I71:I83 I87:I89 I63 I31:I52 I92 I95:I96 I59 I66:I67" name="Zonă1_3_1_2_1_1_1_1" securityDescriptor="O:WDG:WDD:(A;;CC;;;AN)(A;;CC;;;AU)(A;;CC;;;WD)"/>
  </protectedRanges>
  <mergeCells count="24">
    <mergeCell ref="CE6:CI6"/>
    <mergeCell ref="BZ6:CD6"/>
    <mergeCell ref="DI6:DM6"/>
    <mergeCell ref="DN6:DR6"/>
    <mergeCell ref="CJ6:CN6"/>
    <mergeCell ref="CO6:CS6"/>
    <mergeCell ref="CT6:CX6"/>
    <mergeCell ref="CY6:DC6"/>
    <mergeCell ref="DD6:DH6"/>
    <mergeCell ref="A107:B107"/>
    <mergeCell ref="BF6:BJ6"/>
    <mergeCell ref="BK6:BO6"/>
    <mergeCell ref="BP6:BT6"/>
    <mergeCell ref="BU6:BY6"/>
    <mergeCell ref="K6:L6"/>
    <mergeCell ref="M6:Q6"/>
    <mergeCell ref="R6:V6"/>
    <mergeCell ref="W6:AA6"/>
    <mergeCell ref="AB6:AF6"/>
    <mergeCell ref="AG6:AK6"/>
    <mergeCell ref="AL6:AP6"/>
    <mergeCell ref="AQ6:AU6"/>
    <mergeCell ref="AV6:AZ6"/>
    <mergeCell ref="BA6:BE6"/>
  </mergeCells>
  <pageMargins left="0.74803149606299213" right="0.19685039370078741" top="0.39370078740157483" bottom="0.15748031496062992" header="0.35433070866141736" footer="0.15748031496062992"/>
  <pageSetup scale="70"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8"/>
  <sheetViews>
    <sheetView tabSelected="1" zoomScaleNormal="100" workbookViewId="0">
      <pane xSplit="3" ySplit="8" topLeftCell="D198" activePane="bottomRight" state="frozen"/>
      <selection activeCell="G7" sqref="G7:H209"/>
      <selection pane="topRight" activeCell="G7" sqref="G7:H209"/>
      <selection pane="bottomLeft" activeCell="G7" sqref="G7:H209"/>
      <selection pane="bottomRight" activeCell="G8" sqref="G8"/>
    </sheetView>
  </sheetViews>
  <sheetFormatPr defaultRowHeight="15" x14ac:dyDescent="0.3"/>
  <cols>
    <col min="1" max="1" width="14.28515625" style="1" customWidth="1"/>
    <col min="2" max="2" width="47.42578125" style="4" customWidth="1"/>
    <col min="3" max="3" width="0.5703125" style="4" hidden="1" customWidth="1"/>
    <col min="4" max="4" width="17.140625" style="4" customWidth="1"/>
    <col min="5" max="6" width="15.7109375" style="4" bestFit="1" customWidth="1"/>
    <col min="7" max="7" width="17.7109375" style="4" customWidth="1"/>
    <col min="8" max="8" width="14.5703125" style="4" bestFit="1" customWidth="1"/>
    <col min="9" max="16384" width="9.140625" style="5"/>
  </cols>
  <sheetData>
    <row r="1" spans="1:8" ht="17.25" x14ac:dyDescent="0.3">
      <c r="B1" s="81" t="s">
        <v>498</v>
      </c>
    </row>
    <row r="3" spans="1:8" ht="17.25" x14ac:dyDescent="0.3">
      <c r="B3" s="2" t="s">
        <v>511</v>
      </c>
      <c r="C3" s="3"/>
    </row>
    <row r="4" spans="1:8" x14ac:dyDescent="0.3">
      <c r="B4" s="3"/>
      <c r="C4" s="3"/>
    </row>
    <row r="5" spans="1:8" x14ac:dyDescent="0.3">
      <c r="B5" s="3"/>
      <c r="C5" s="3"/>
      <c r="D5" s="6"/>
    </row>
    <row r="6" spans="1:8" x14ac:dyDescent="0.3">
      <c r="B6" s="73" t="s">
        <v>510</v>
      </c>
      <c r="D6" s="7"/>
      <c r="E6" s="7"/>
      <c r="F6" s="8"/>
      <c r="G6" s="9"/>
      <c r="H6" s="67" t="s">
        <v>463</v>
      </c>
    </row>
    <row r="7" spans="1:8" s="13" customFormat="1" ht="75" x14ac:dyDescent="0.2">
      <c r="A7" s="10" t="s">
        <v>1</v>
      </c>
      <c r="B7" s="11" t="s">
        <v>2</v>
      </c>
      <c r="C7" s="11"/>
      <c r="D7" s="11" t="s">
        <v>181</v>
      </c>
      <c r="E7" s="12" t="s">
        <v>182</v>
      </c>
      <c r="F7" s="12" t="s">
        <v>183</v>
      </c>
      <c r="G7" s="11" t="s">
        <v>514</v>
      </c>
      <c r="H7" s="11" t="s">
        <v>184</v>
      </c>
    </row>
    <row r="8" spans="1:8" x14ac:dyDescent="0.3">
      <c r="A8" s="14"/>
      <c r="B8" s="15"/>
      <c r="C8" s="15"/>
      <c r="D8" s="16"/>
      <c r="E8" s="16"/>
      <c r="F8" s="16"/>
      <c r="G8" s="16"/>
      <c r="H8" s="16"/>
    </row>
    <row r="9" spans="1:8" s="19" customFormat="1" ht="16.5" customHeight="1" x14ac:dyDescent="0.3">
      <c r="A9" s="17" t="s">
        <v>197</v>
      </c>
      <c r="B9" s="18" t="s">
        <v>185</v>
      </c>
      <c r="C9" s="56" t="e">
        <f t="shared" ref="C9" si="0">+C10+C18</f>
        <v>#REF!</v>
      </c>
      <c r="D9" s="56">
        <f t="shared" ref="D9:G9" si="1">+D10+D18</f>
        <v>825187060</v>
      </c>
      <c r="E9" s="56">
        <f t="shared" si="1"/>
        <v>803545140</v>
      </c>
      <c r="F9" s="56">
        <f t="shared" si="1"/>
        <v>803545140</v>
      </c>
      <c r="G9" s="56">
        <f t="shared" si="1"/>
        <v>755748612.94000006</v>
      </c>
      <c r="H9" s="56">
        <f t="shared" ref="H9" si="2">+H10+H18</f>
        <v>74299149.819999993</v>
      </c>
    </row>
    <row r="10" spans="1:8" s="19" customFormat="1" x14ac:dyDescent="0.3">
      <c r="A10" s="17" t="s">
        <v>199</v>
      </c>
      <c r="B10" s="20" t="s">
        <v>186</v>
      </c>
      <c r="C10" s="57" t="e">
        <f t="shared" ref="C10:H10" si="3">+C11+C12+C15+C13+C14+C17+C186+C16</f>
        <v>#REF!</v>
      </c>
      <c r="D10" s="57">
        <f t="shared" si="3"/>
        <v>825176560</v>
      </c>
      <c r="E10" s="57">
        <f t="shared" si="3"/>
        <v>803534640</v>
      </c>
      <c r="F10" s="57">
        <f t="shared" si="3"/>
        <v>803534640</v>
      </c>
      <c r="G10" s="57">
        <f t="shared" si="3"/>
        <v>755738132.95000005</v>
      </c>
      <c r="H10" s="57">
        <f t="shared" si="3"/>
        <v>74299149.819999993</v>
      </c>
    </row>
    <row r="11" spans="1:8" s="19" customFormat="1" x14ac:dyDescent="0.3">
      <c r="A11" s="17" t="s">
        <v>201</v>
      </c>
      <c r="B11" s="20" t="s">
        <v>187</v>
      </c>
      <c r="C11" s="57">
        <f t="shared" ref="C11" si="4">+C25</f>
        <v>0</v>
      </c>
      <c r="D11" s="57">
        <f t="shared" ref="D11:G11" si="5">+D25</f>
        <v>5741120</v>
      </c>
      <c r="E11" s="57">
        <f t="shared" si="5"/>
        <v>5741120</v>
      </c>
      <c r="F11" s="57">
        <f t="shared" si="5"/>
        <v>5741120</v>
      </c>
      <c r="G11" s="57">
        <f t="shared" si="5"/>
        <v>4773476</v>
      </c>
      <c r="H11" s="57">
        <f t="shared" ref="H11" si="6">+H25</f>
        <v>473463</v>
      </c>
    </row>
    <row r="12" spans="1:8" s="19" customFormat="1" ht="16.5" customHeight="1" x14ac:dyDescent="0.3">
      <c r="A12" s="17" t="s">
        <v>202</v>
      </c>
      <c r="B12" s="20" t="s">
        <v>188</v>
      </c>
      <c r="C12" s="57" t="e">
        <f t="shared" ref="C12" si="7">+C46</f>
        <v>#REF!</v>
      </c>
      <c r="D12" s="57">
        <f t="shared" ref="D12:G12" si="8">+D46</f>
        <v>544642080</v>
      </c>
      <c r="E12" s="57">
        <f t="shared" si="8"/>
        <v>523000160</v>
      </c>
      <c r="F12" s="57">
        <f t="shared" si="8"/>
        <v>523000160</v>
      </c>
      <c r="G12" s="57">
        <f t="shared" si="8"/>
        <v>480545633.50999993</v>
      </c>
      <c r="H12" s="57">
        <f t="shared" ref="H12" si="9">+H46</f>
        <v>47586460.079999998</v>
      </c>
    </row>
    <row r="13" spans="1:8" s="19" customFormat="1" x14ac:dyDescent="0.3">
      <c r="A13" s="17" t="s">
        <v>204</v>
      </c>
      <c r="B13" s="20" t="s">
        <v>189</v>
      </c>
      <c r="C13" s="57">
        <f t="shared" ref="C13" si="10">+C74</f>
        <v>0</v>
      </c>
      <c r="D13" s="57">
        <f t="shared" ref="D13:G13" si="11">+D74</f>
        <v>0</v>
      </c>
      <c r="E13" s="57">
        <f t="shared" si="11"/>
        <v>0</v>
      </c>
      <c r="F13" s="57">
        <f t="shared" si="11"/>
        <v>0</v>
      </c>
      <c r="G13" s="57">
        <f t="shared" si="11"/>
        <v>0</v>
      </c>
      <c r="H13" s="57">
        <f t="shared" ref="H13" si="12">+H74</f>
        <v>0</v>
      </c>
    </row>
    <row r="14" spans="1:8" s="19" customFormat="1" ht="30" x14ac:dyDescent="0.3">
      <c r="A14" s="17" t="s">
        <v>205</v>
      </c>
      <c r="B14" s="20" t="s">
        <v>190</v>
      </c>
      <c r="C14" s="57">
        <f t="shared" ref="C14" si="13">C187</f>
        <v>0</v>
      </c>
      <c r="D14" s="57">
        <f t="shared" ref="D14:G14" si="14">D187</f>
        <v>211655430</v>
      </c>
      <c r="E14" s="57">
        <f t="shared" si="14"/>
        <v>211655430</v>
      </c>
      <c r="F14" s="57">
        <f t="shared" si="14"/>
        <v>211655430</v>
      </c>
      <c r="G14" s="57">
        <f t="shared" si="14"/>
        <v>208377620</v>
      </c>
      <c r="H14" s="57">
        <f t="shared" ref="H14" si="15">H187</f>
        <v>19264207</v>
      </c>
    </row>
    <row r="15" spans="1:8" s="19" customFormat="1" ht="16.5" customHeight="1" x14ac:dyDescent="0.3">
      <c r="A15" s="17" t="s">
        <v>206</v>
      </c>
      <c r="B15" s="20" t="s">
        <v>191</v>
      </c>
      <c r="C15" s="57">
        <f t="shared" ref="C15" si="16">C203</f>
        <v>0</v>
      </c>
      <c r="D15" s="57">
        <f t="shared" ref="D15:G15" si="17">D203</f>
        <v>63109930</v>
      </c>
      <c r="E15" s="57">
        <f t="shared" si="17"/>
        <v>63109930</v>
      </c>
      <c r="F15" s="57">
        <f t="shared" si="17"/>
        <v>63109930</v>
      </c>
      <c r="G15" s="57">
        <f t="shared" si="17"/>
        <v>62546100</v>
      </c>
      <c r="H15" s="57">
        <f t="shared" ref="H15" si="18">H203</f>
        <v>6982079</v>
      </c>
    </row>
    <row r="16" spans="1:8" s="19" customFormat="1" ht="45" x14ac:dyDescent="0.3">
      <c r="A16" s="17" t="s">
        <v>208</v>
      </c>
      <c r="B16" s="20" t="s">
        <v>192</v>
      </c>
      <c r="C16" s="57">
        <f t="shared" ref="C16" si="19">C210</f>
        <v>0</v>
      </c>
      <c r="D16" s="57">
        <f t="shared" ref="D16:G16" si="20">D210</f>
        <v>0</v>
      </c>
      <c r="E16" s="57">
        <f t="shared" si="20"/>
        <v>0</v>
      </c>
      <c r="F16" s="57">
        <f t="shared" si="20"/>
        <v>0</v>
      </c>
      <c r="G16" s="57">
        <f t="shared" si="20"/>
        <v>0</v>
      </c>
      <c r="H16" s="57">
        <f t="shared" ref="H16" si="21">H210</f>
        <v>0</v>
      </c>
    </row>
    <row r="17" spans="1:8" s="19" customFormat="1" ht="16.5" customHeight="1" x14ac:dyDescent="0.3">
      <c r="A17" s="17" t="s">
        <v>210</v>
      </c>
      <c r="B17" s="20" t="s">
        <v>194</v>
      </c>
      <c r="C17" s="57">
        <f t="shared" ref="C17" si="22">C77</f>
        <v>0</v>
      </c>
      <c r="D17" s="57">
        <f t="shared" ref="D17:G17" si="23">D77</f>
        <v>28000</v>
      </c>
      <c r="E17" s="57">
        <f t="shared" si="23"/>
        <v>28000</v>
      </c>
      <c r="F17" s="57">
        <f t="shared" si="23"/>
        <v>28000</v>
      </c>
      <c r="G17" s="57">
        <f t="shared" si="23"/>
        <v>22930</v>
      </c>
      <c r="H17" s="57">
        <f t="shared" ref="H17" si="24">H77</f>
        <v>2300</v>
      </c>
    </row>
    <row r="18" spans="1:8" s="19" customFormat="1" ht="16.5" customHeight="1" x14ac:dyDescent="0.3">
      <c r="A18" s="17" t="s">
        <v>212</v>
      </c>
      <c r="B18" s="20" t="s">
        <v>195</v>
      </c>
      <c r="C18" s="57">
        <f t="shared" ref="C18:C19" si="25">C80</f>
        <v>0</v>
      </c>
      <c r="D18" s="57">
        <f t="shared" ref="D18:G18" si="26">D80</f>
        <v>10500</v>
      </c>
      <c r="E18" s="57">
        <f t="shared" si="26"/>
        <v>10500</v>
      </c>
      <c r="F18" s="57">
        <f t="shared" si="26"/>
        <v>10500</v>
      </c>
      <c r="G18" s="57">
        <f t="shared" si="26"/>
        <v>10479.99</v>
      </c>
      <c r="H18" s="57">
        <f t="shared" ref="H18" si="27">H80</f>
        <v>0</v>
      </c>
    </row>
    <row r="19" spans="1:8" s="19" customFormat="1" x14ac:dyDescent="0.3">
      <c r="A19" s="17" t="s">
        <v>214</v>
      </c>
      <c r="B19" s="20" t="s">
        <v>196</v>
      </c>
      <c r="C19" s="57">
        <f t="shared" si="25"/>
        <v>0</v>
      </c>
      <c r="D19" s="57">
        <f t="shared" ref="D19:G19" si="28">D81</f>
        <v>10500</v>
      </c>
      <c r="E19" s="57">
        <f t="shared" si="28"/>
        <v>10500</v>
      </c>
      <c r="F19" s="57">
        <f t="shared" si="28"/>
        <v>10500</v>
      </c>
      <c r="G19" s="57">
        <f t="shared" si="28"/>
        <v>10479.99</v>
      </c>
      <c r="H19" s="57">
        <f t="shared" ref="H19" si="29">H81</f>
        <v>0</v>
      </c>
    </row>
    <row r="20" spans="1:8" s="19" customFormat="1" ht="30" x14ac:dyDescent="0.3">
      <c r="A20" s="17" t="s">
        <v>216</v>
      </c>
      <c r="B20" s="20" t="s">
        <v>198</v>
      </c>
      <c r="C20" s="57">
        <f t="shared" ref="C20" si="30">C186+C209</f>
        <v>0</v>
      </c>
      <c r="D20" s="57">
        <f t="shared" ref="D20:G20" si="31">D186+D209</f>
        <v>0</v>
      </c>
      <c r="E20" s="57">
        <f t="shared" si="31"/>
        <v>0</v>
      </c>
      <c r="F20" s="57">
        <f t="shared" si="31"/>
        <v>0</v>
      </c>
      <c r="G20" s="57">
        <f t="shared" si="31"/>
        <v>-531697.55999999994</v>
      </c>
      <c r="H20" s="57">
        <f t="shared" ref="H20" si="32">H186+H209</f>
        <v>-9359.2599999999984</v>
      </c>
    </row>
    <row r="21" spans="1:8" s="19" customFormat="1" ht="16.5" customHeight="1" x14ac:dyDescent="0.3">
      <c r="A21" s="17" t="s">
        <v>218</v>
      </c>
      <c r="B21" s="20" t="s">
        <v>200</v>
      </c>
      <c r="C21" s="57" t="e">
        <f t="shared" ref="C21" si="33">+C22+C18</f>
        <v>#REF!</v>
      </c>
      <c r="D21" s="57">
        <f t="shared" ref="D21:G21" si="34">+D22+D18</f>
        <v>825187060</v>
      </c>
      <c r="E21" s="57">
        <f t="shared" si="34"/>
        <v>803545140</v>
      </c>
      <c r="F21" s="57">
        <f t="shared" si="34"/>
        <v>803545140</v>
      </c>
      <c r="G21" s="57">
        <f t="shared" si="34"/>
        <v>755748612.94000006</v>
      </c>
      <c r="H21" s="57">
        <f t="shared" ref="H21" si="35">+H22+H18</f>
        <v>74299149.819999993</v>
      </c>
    </row>
    <row r="22" spans="1:8" s="19" customFormat="1" x14ac:dyDescent="0.3">
      <c r="A22" s="17" t="s">
        <v>220</v>
      </c>
      <c r="B22" s="20" t="s">
        <v>186</v>
      </c>
      <c r="C22" s="57" t="e">
        <f t="shared" ref="C22:H22" si="36">C11+C12+C13+C14+C15+C17+C186+C16</f>
        <v>#REF!</v>
      </c>
      <c r="D22" s="57">
        <f t="shared" si="36"/>
        <v>825176560</v>
      </c>
      <c r="E22" s="57">
        <f t="shared" si="36"/>
        <v>803534640</v>
      </c>
      <c r="F22" s="57">
        <f t="shared" si="36"/>
        <v>803534640</v>
      </c>
      <c r="G22" s="57">
        <f t="shared" si="36"/>
        <v>755738132.95000005</v>
      </c>
      <c r="H22" s="57">
        <f t="shared" si="36"/>
        <v>74299149.819999993</v>
      </c>
    </row>
    <row r="23" spans="1:8" s="19" customFormat="1" ht="16.5" customHeight="1" x14ac:dyDescent="0.3">
      <c r="A23" s="21" t="s">
        <v>222</v>
      </c>
      <c r="B23" s="20" t="s">
        <v>203</v>
      </c>
      <c r="C23" s="57" t="e">
        <f t="shared" ref="C23:H23" si="37">+C24+C80+C186</f>
        <v>#REF!</v>
      </c>
      <c r="D23" s="57">
        <f t="shared" si="37"/>
        <v>762077130</v>
      </c>
      <c r="E23" s="57">
        <f t="shared" si="37"/>
        <v>740435210</v>
      </c>
      <c r="F23" s="57">
        <f t="shared" si="37"/>
        <v>740435210</v>
      </c>
      <c r="G23" s="57">
        <f t="shared" si="37"/>
        <v>693202512.94000006</v>
      </c>
      <c r="H23" s="57">
        <f t="shared" si="37"/>
        <v>67317070.819999993</v>
      </c>
    </row>
    <row r="24" spans="1:8" s="19" customFormat="1" ht="16.5" customHeight="1" x14ac:dyDescent="0.3">
      <c r="A24" s="17" t="s">
        <v>224</v>
      </c>
      <c r="B24" s="20" t="s">
        <v>186</v>
      </c>
      <c r="C24" s="57" t="e">
        <f t="shared" ref="C24:H24" si="38">+C25+C46+C74+C187+C77+C210</f>
        <v>#REF!</v>
      </c>
      <c r="D24" s="57">
        <f t="shared" si="38"/>
        <v>762066630</v>
      </c>
      <c r="E24" s="57">
        <f t="shared" si="38"/>
        <v>740424710</v>
      </c>
      <c r="F24" s="57">
        <f t="shared" si="38"/>
        <v>740424710</v>
      </c>
      <c r="G24" s="57">
        <f t="shared" si="38"/>
        <v>693719659.50999999</v>
      </c>
      <c r="H24" s="57">
        <f t="shared" si="38"/>
        <v>67326430.079999998</v>
      </c>
    </row>
    <row r="25" spans="1:8" s="19" customFormat="1" x14ac:dyDescent="0.3">
      <c r="A25" s="17" t="s">
        <v>226</v>
      </c>
      <c r="B25" s="20" t="s">
        <v>187</v>
      </c>
      <c r="C25" s="57">
        <f t="shared" ref="C25" si="39">+C26+C38+C36</f>
        <v>0</v>
      </c>
      <c r="D25" s="57">
        <f t="shared" ref="D25:H25" si="40">+D26+D38+D36</f>
        <v>5741120</v>
      </c>
      <c r="E25" s="57">
        <f t="shared" si="40"/>
        <v>5741120</v>
      </c>
      <c r="F25" s="57">
        <f t="shared" si="40"/>
        <v>5741120</v>
      </c>
      <c r="G25" s="57">
        <f t="shared" si="40"/>
        <v>4773476</v>
      </c>
      <c r="H25" s="57">
        <f t="shared" si="40"/>
        <v>473463</v>
      </c>
    </row>
    <row r="26" spans="1:8" s="19" customFormat="1" ht="16.5" customHeight="1" x14ac:dyDescent="0.3">
      <c r="A26" s="17" t="s">
        <v>228</v>
      </c>
      <c r="B26" s="20" t="s">
        <v>207</v>
      </c>
      <c r="C26" s="57">
        <f t="shared" ref="C26" si="41">C27+C30+C31+C32+C34+C28+C29+C33</f>
        <v>0</v>
      </c>
      <c r="D26" s="57">
        <f t="shared" ref="D26:H26" si="42">D27+D30+D31+D32+D34+D28+D29+D33</f>
        <v>5614810</v>
      </c>
      <c r="E26" s="57">
        <f t="shared" si="42"/>
        <v>5614810</v>
      </c>
      <c r="F26" s="57">
        <f t="shared" si="42"/>
        <v>5614810</v>
      </c>
      <c r="G26" s="57">
        <f t="shared" si="42"/>
        <v>4669195</v>
      </c>
      <c r="H26" s="57">
        <f t="shared" si="42"/>
        <v>463241</v>
      </c>
    </row>
    <row r="27" spans="1:8" s="19" customFormat="1" ht="16.5" customHeight="1" x14ac:dyDescent="0.3">
      <c r="A27" s="22" t="s">
        <v>230</v>
      </c>
      <c r="B27" s="23" t="s">
        <v>209</v>
      </c>
      <c r="C27" s="58"/>
      <c r="D27" s="59">
        <v>4638570</v>
      </c>
      <c r="E27" s="59">
        <v>4638570</v>
      </c>
      <c r="F27" s="59">
        <v>4638570</v>
      </c>
      <c r="G27" s="45">
        <v>3883976</v>
      </c>
      <c r="H27" s="45">
        <v>393145</v>
      </c>
    </row>
    <row r="28" spans="1:8" s="19" customFormat="1" x14ac:dyDescent="0.3">
      <c r="A28" s="22" t="s">
        <v>232</v>
      </c>
      <c r="B28" s="23" t="s">
        <v>211</v>
      </c>
      <c r="C28" s="58"/>
      <c r="D28" s="59">
        <v>579080</v>
      </c>
      <c r="E28" s="59">
        <v>579080</v>
      </c>
      <c r="F28" s="59">
        <v>579080</v>
      </c>
      <c r="G28" s="45">
        <v>477767</v>
      </c>
      <c r="H28" s="45">
        <v>46790</v>
      </c>
    </row>
    <row r="29" spans="1:8" s="19" customFormat="1" x14ac:dyDescent="0.3">
      <c r="A29" s="22" t="s">
        <v>234</v>
      </c>
      <c r="B29" s="23" t="s">
        <v>213</v>
      </c>
      <c r="C29" s="58"/>
      <c r="D29" s="59">
        <v>7500</v>
      </c>
      <c r="E29" s="59">
        <v>7500</v>
      </c>
      <c r="F29" s="59">
        <v>7500</v>
      </c>
      <c r="G29" s="45">
        <v>7493</v>
      </c>
      <c r="H29" s="45">
        <v>0</v>
      </c>
    </row>
    <row r="30" spans="1:8" s="19" customFormat="1" ht="16.5" customHeight="1" x14ac:dyDescent="0.3">
      <c r="A30" s="22" t="s">
        <v>236</v>
      </c>
      <c r="B30" s="24" t="s">
        <v>215</v>
      </c>
      <c r="C30" s="58"/>
      <c r="D30" s="59">
        <v>13460</v>
      </c>
      <c r="E30" s="59">
        <v>13460</v>
      </c>
      <c r="F30" s="59">
        <v>13460</v>
      </c>
      <c r="G30" s="45">
        <v>13024</v>
      </c>
      <c r="H30" s="45">
        <v>0</v>
      </c>
    </row>
    <row r="31" spans="1:8" s="19" customFormat="1" ht="16.5" customHeight="1" x14ac:dyDescent="0.3">
      <c r="A31" s="22" t="s">
        <v>238</v>
      </c>
      <c r="B31" s="24" t="s">
        <v>217</v>
      </c>
      <c r="C31" s="58"/>
      <c r="D31" s="59">
        <v>960</v>
      </c>
      <c r="E31" s="59">
        <v>960</v>
      </c>
      <c r="F31" s="59">
        <v>960</v>
      </c>
      <c r="G31" s="45">
        <v>20</v>
      </c>
      <c r="H31" s="45">
        <v>0</v>
      </c>
    </row>
    <row r="32" spans="1:8" ht="16.5" customHeight="1" x14ac:dyDescent="0.3">
      <c r="A32" s="22" t="s">
        <v>240</v>
      </c>
      <c r="B32" s="24" t="s">
        <v>219</v>
      </c>
      <c r="C32" s="58"/>
      <c r="D32" s="59"/>
      <c r="E32" s="59"/>
      <c r="F32" s="59"/>
      <c r="G32" s="45"/>
      <c r="H32" s="45"/>
    </row>
    <row r="33" spans="1:8" ht="16.5" customHeight="1" x14ac:dyDescent="0.3">
      <c r="A33" s="22" t="s">
        <v>241</v>
      </c>
      <c r="B33" s="24" t="s">
        <v>221</v>
      </c>
      <c r="C33" s="58"/>
      <c r="D33" s="59">
        <v>200300</v>
      </c>
      <c r="E33" s="59">
        <v>200300</v>
      </c>
      <c r="F33" s="59">
        <v>200300</v>
      </c>
      <c r="G33" s="45">
        <v>158843</v>
      </c>
      <c r="H33" s="45">
        <v>15500</v>
      </c>
    </row>
    <row r="34" spans="1:8" ht="16.5" customHeight="1" x14ac:dyDescent="0.3">
      <c r="A34" s="22" t="s">
        <v>243</v>
      </c>
      <c r="B34" s="24" t="s">
        <v>223</v>
      </c>
      <c r="C34" s="58"/>
      <c r="D34" s="59">
        <v>174940</v>
      </c>
      <c r="E34" s="59">
        <v>174940</v>
      </c>
      <c r="F34" s="59">
        <v>174940</v>
      </c>
      <c r="G34" s="45">
        <v>128072</v>
      </c>
      <c r="H34" s="45">
        <v>7806</v>
      </c>
    </row>
    <row r="35" spans="1:8" ht="16.5" customHeight="1" x14ac:dyDescent="0.3">
      <c r="A35" s="22"/>
      <c r="B35" s="24" t="s">
        <v>225</v>
      </c>
      <c r="C35" s="58"/>
      <c r="D35" s="59"/>
      <c r="E35" s="59"/>
      <c r="F35" s="59"/>
      <c r="G35" s="45"/>
      <c r="H35" s="45"/>
    </row>
    <row r="36" spans="1:8" ht="16.5" customHeight="1" x14ac:dyDescent="0.3">
      <c r="A36" s="22" t="s">
        <v>245</v>
      </c>
      <c r="B36" s="20" t="s">
        <v>227</v>
      </c>
      <c r="C36" s="58">
        <f t="shared" ref="C36:H36" si="43">C37</f>
        <v>0</v>
      </c>
      <c r="D36" s="58">
        <f t="shared" si="43"/>
        <v>0</v>
      </c>
      <c r="E36" s="58">
        <f t="shared" si="43"/>
        <v>0</v>
      </c>
      <c r="F36" s="58">
        <f t="shared" si="43"/>
        <v>0</v>
      </c>
      <c r="G36" s="58">
        <f t="shared" si="43"/>
        <v>0</v>
      </c>
      <c r="H36" s="58">
        <f t="shared" si="43"/>
        <v>0</v>
      </c>
    </row>
    <row r="37" spans="1:8" ht="16.5" customHeight="1" x14ac:dyDescent="0.3">
      <c r="A37" s="22" t="s">
        <v>247</v>
      </c>
      <c r="B37" s="24" t="s">
        <v>229</v>
      </c>
      <c r="C37" s="58"/>
      <c r="D37" s="59"/>
      <c r="E37" s="59"/>
      <c r="F37" s="59"/>
      <c r="G37" s="45"/>
      <c r="H37" s="45"/>
    </row>
    <row r="38" spans="1:8" ht="16.5" customHeight="1" x14ac:dyDescent="0.3">
      <c r="A38" s="17" t="s">
        <v>249</v>
      </c>
      <c r="B38" s="20" t="s">
        <v>231</v>
      </c>
      <c r="C38" s="57">
        <f t="shared" ref="C38:H38" si="44">+C39+C40+C41+C42+C43+C44+C45</f>
        <v>0</v>
      </c>
      <c r="D38" s="57">
        <f t="shared" si="44"/>
        <v>126310</v>
      </c>
      <c r="E38" s="57">
        <f t="shared" si="44"/>
        <v>126310</v>
      </c>
      <c r="F38" s="57">
        <f t="shared" si="44"/>
        <v>126310</v>
      </c>
      <c r="G38" s="57">
        <f t="shared" si="44"/>
        <v>104281</v>
      </c>
      <c r="H38" s="57">
        <f t="shared" si="44"/>
        <v>10222</v>
      </c>
    </row>
    <row r="39" spans="1:8" ht="16.5" customHeight="1" x14ac:dyDescent="0.3">
      <c r="A39" s="22" t="s">
        <v>251</v>
      </c>
      <c r="B39" s="24" t="s">
        <v>233</v>
      </c>
      <c r="C39" s="58"/>
      <c r="D39" s="59"/>
      <c r="E39" s="59"/>
      <c r="F39" s="59"/>
      <c r="G39" s="45"/>
      <c r="H39" s="45"/>
    </row>
    <row r="40" spans="1:8" ht="16.5" customHeight="1" x14ac:dyDescent="0.3">
      <c r="A40" s="22" t="s">
        <v>253</v>
      </c>
      <c r="B40" s="24" t="s">
        <v>235</v>
      </c>
      <c r="C40" s="58"/>
      <c r="D40" s="59"/>
      <c r="E40" s="59"/>
      <c r="F40" s="59"/>
      <c r="G40" s="45"/>
      <c r="H40" s="45"/>
    </row>
    <row r="41" spans="1:8" s="19" customFormat="1" ht="16.5" customHeight="1" x14ac:dyDescent="0.3">
      <c r="A41" s="22" t="s">
        <v>255</v>
      </c>
      <c r="B41" s="24" t="s">
        <v>237</v>
      </c>
      <c r="C41" s="58"/>
      <c r="D41" s="59"/>
      <c r="E41" s="59"/>
      <c r="F41" s="59"/>
      <c r="G41" s="45"/>
      <c r="H41" s="45"/>
    </row>
    <row r="42" spans="1:8" ht="16.5" customHeight="1" x14ac:dyDescent="0.3">
      <c r="A42" s="22" t="s">
        <v>257</v>
      </c>
      <c r="B42" s="25" t="s">
        <v>239</v>
      </c>
      <c r="C42" s="58"/>
      <c r="D42" s="59"/>
      <c r="E42" s="59"/>
      <c r="F42" s="59"/>
      <c r="G42" s="45"/>
      <c r="H42" s="45"/>
    </row>
    <row r="43" spans="1:8" ht="16.5" customHeight="1" x14ac:dyDescent="0.3">
      <c r="A43" s="22" t="s">
        <v>259</v>
      </c>
      <c r="B43" s="25" t="s">
        <v>40</v>
      </c>
      <c r="C43" s="58"/>
      <c r="D43" s="59"/>
      <c r="E43" s="59"/>
      <c r="F43" s="59"/>
      <c r="G43" s="45"/>
      <c r="H43" s="45"/>
    </row>
    <row r="44" spans="1:8" ht="16.5" customHeight="1" x14ac:dyDescent="0.3">
      <c r="A44" s="22" t="s">
        <v>261</v>
      </c>
      <c r="B44" s="25" t="s">
        <v>242</v>
      </c>
      <c r="C44" s="58"/>
      <c r="D44" s="59">
        <v>126310</v>
      </c>
      <c r="E44" s="59">
        <v>126310</v>
      </c>
      <c r="F44" s="59">
        <v>126310</v>
      </c>
      <c r="G44" s="45">
        <v>104281</v>
      </c>
      <c r="H44" s="45">
        <v>10222</v>
      </c>
    </row>
    <row r="45" spans="1:8" ht="16.5" customHeight="1" x14ac:dyDescent="0.3">
      <c r="A45" s="22" t="s">
        <v>263</v>
      </c>
      <c r="B45" s="25" t="s">
        <v>244</v>
      </c>
      <c r="C45" s="58"/>
      <c r="D45" s="59"/>
      <c r="E45" s="59"/>
      <c r="F45" s="59"/>
      <c r="G45" s="45"/>
      <c r="H45" s="45"/>
    </row>
    <row r="46" spans="1:8" ht="16.5" customHeight="1" x14ac:dyDescent="0.3">
      <c r="A46" s="17" t="s">
        <v>265</v>
      </c>
      <c r="B46" s="20" t="s">
        <v>188</v>
      </c>
      <c r="C46" s="57" t="e">
        <f t="shared" ref="C46" si="45">+C47+C61+C60+C63+C66+C68+C69+C71+C67+C70</f>
        <v>#REF!</v>
      </c>
      <c r="D46" s="57">
        <f t="shared" ref="D46:H46" si="46">+D47+D61+D60+D63+D66+D68+D69+D71+D67+D70</f>
        <v>544642080</v>
      </c>
      <c r="E46" s="57">
        <f t="shared" si="46"/>
        <v>523000160</v>
      </c>
      <c r="F46" s="57">
        <f t="shared" si="46"/>
        <v>523000160</v>
      </c>
      <c r="G46" s="57">
        <f t="shared" si="46"/>
        <v>480545633.50999993</v>
      </c>
      <c r="H46" s="57">
        <f t="shared" si="46"/>
        <v>47586460.079999998</v>
      </c>
    </row>
    <row r="47" spans="1:8" ht="16.5" customHeight="1" x14ac:dyDescent="0.3">
      <c r="A47" s="17" t="s">
        <v>267</v>
      </c>
      <c r="B47" s="20" t="s">
        <v>246</v>
      </c>
      <c r="C47" s="57" t="e">
        <f t="shared" ref="C47" si="47">+C48+C49+C50+C51+C52+C53+C54+C55+C57</f>
        <v>#REF!</v>
      </c>
      <c r="D47" s="57">
        <f t="shared" ref="D47:H47" si="48">+D48+D49+D50+D51+D52+D53+D54+D55+D57</f>
        <v>544597280</v>
      </c>
      <c r="E47" s="57">
        <f t="shared" si="48"/>
        <v>522955360</v>
      </c>
      <c r="F47" s="57">
        <f t="shared" si="48"/>
        <v>522955360</v>
      </c>
      <c r="G47" s="57">
        <f t="shared" si="48"/>
        <v>480509357.54999995</v>
      </c>
      <c r="H47" s="57">
        <f t="shared" si="48"/>
        <v>47576341.210000001</v>
      </c>
    </row>
    <row r="48" spans="1:8" s="19" customFormat="1" ht="16.5" customHeight="1" x14ac:dyDescent="0.3">
      <c r="A48" s="22" t="s">
        <v>269</v>
      </c>
      <c r="B48" s="24" t="s">
        <v>248</v>
      </c>
      <c r="C48" s="58"/>
      <c r="D48" s="59">
        <v>46000</v>
      </c>
      <c r="E48" s="59">
        <v>46000</v>
      </c>
      <c r="F48" s="59">
        <v>46000</v>
      </c>
      <c r="G48" s="45">
        <v>38544.31</v>
      </c>
      <c r="H48" s="45">
        <v>2294.5300000000002</v>
      </c>
    </row>
    <row r="49" spans="1:8" s="19" customFormat="1" ht="16.5" customHeight="1" x14ac:dyDescent="0.3">
      <c r="A49" s="22" t="s">
        <v>271</v>
      </c>
      <c r="B49" s="24" t="s">
        <v>250</v>
      </c>
      <c r="C49" s="58"/>
      <c r="D49" s="59"/>
      <c r="E49" s="59"/>
      <c r="F49" s="59"/>
      <c r="G49" s="45"/>
      <c r="H49" s="45"/>
    </row>
    <row r="50" spans="1:8" ht="16.5" customHeight="1" x14ac:dyDescent="0.3">
      <c r="A50" s="22" t="s">
        <v>273</v>
      </c>
      <c r="B50" s="24" t="s">
        <v>252</v>
      </c>
      <c r="C50" s="58"/>
      <c r="D50" s="59">
        <v>73440</v>
      </c>
      <c r="E50" s="59">
        <v>73440</v>
      </c>
      <c r="F50" s="59">
        <v>73440</v>
      </c>
      <c r="G50" s="45">
        <v>59004.57</v>
      </c>
      <c r="H50" s="45">
        <v>2705.96</v>
      </c>
    </row>
    <row r="51" spans="1:8" ht="16.5" customHeight="1" x14ac:dyDescent="0.3">
      <c r="A51" s="22" t="s">
        <v>275</v>
      </c>
      <c r="B51" s="24" t="s">
        <v>254</v>
      </c>
      <c r="C51" s="58"/>
      <c r="D51" s="59">
        <v>15630</v>
      </c>
      <c r="E51" s="59">
        <v>15630</v>
      </c>
      <c r="F51" s="59">
        <v>15630</v>
      </c>
      <c r="G51" s="45">
        <v>13413.73</v>
      </c>
      <c r="H51" s="45">
        <v>1753.73</v>
      </c>
    </row>
    <row r="52" spans="1:8" ht="16.5" customHeight="1" x14ac:dyDescent="0.3">
      <c r="A52" s="22" t="s">
        <v>277</v>
      </c>
      <c r="B52" s="24" t="s">
        <v>256</v>
      </c>
      <c r="C52" s="58"/>
      <c r="D52" s="59">
        <v>8000</v>
      </c>
      <c r="E52" s="59">
        <v>8000</v>
      </c>
      <c r="F52" s="59">
        <v>8000</v>
      </c>
      <c r="G52" s="45">
        <v>2500</v>
      </c>
      <c r="H52" s="45">
        <v>-1785</v>
      </c>
    </row>
    <row r="53" spans="1:8" ht="16.5" customHeight="1" x14ac:dyDescent="0.3">
      <c r="A53" s="22" t="s">
        <v>279</v>
      </c>
      <c r="B53" s="24" t="s">
        <v>258</v>
      </c>
      <c r="C53" s="58"/>
      <c r="D53" s="59"/>
      <c r="E53" s="59"/>
      <c r="F53" s="59"/>
      <c r="G53" s="45"/>
      <c r="H53" s="45"/>
    </row>
    <row r="54" spans="1:8" ht="16.5" customHeight="1" x14ac:dyDescent="0.3">
      <c r="A54" s="22" t="s">
        <v>281</v>
      </c>
      <c r="B54" s="24" t="s">
        <v>260</v>
      </c>
      <c r="C54" s="58"/>
      <c r="D54" s="59">
        <v>89400</v>
      </c>
      <c r="E54" s="59">
        <v>89400</v>
      </c>
      <c r="F54" s="59">
        <v>89400</v>
      </c>
      <c r="G54" s="45">
        <v>73519.460000000006</v>
      </c>
      <c r="H54" s="45">
        <v>5879.09</v>
      </c>
    </row>
    <row r="55" spans="1:8" ht="16.5" customHeight="1" x14ac:dyDescent="0.35">
      <c r="A55" s="17" t="s">
        <v>283</v>
      </c>
      <c r="B55" s="20" t="s">
        <v>262</v>
      </c>
      <c r="C55" s="60" t="e">
        <f t="shared" ref="C55:H55" si="49">+C56+C91</f>
        <v>#REF!</v>
      </c>
      <c r="D55" s="60">
        <f t="shared" si="49"/>
        <v>544086800</v>
      </c>
      <c r="E55" s="60">
        <f t="shared" si="49"/>
        <v>522444880</v>
      </c>
      <c r="F55" s="60">
        <f t="shared" si="49"/>
        <v>522444880</v>
      </c>
      <c r="G55" s="60">
        <f t="shared" si="49"/>
        <v>480133754.01999998</v>
      </c>
      <c r="H55" s="60">
        <f t="shared" si="49"/>
        <v>47538791.589999996</v>
      </c>
    </row>
    <row r="56" spans="1:8" ht="16.5" customHeight="1" x14ac:dyDescent="0.3">
      <c r="A56" s="27" t="s">
        <v>285</v>
      </c>
      <c r="B56" s="28" t="s">
        <v>264</v>
      </c>
      <c r="C56" s="61"/>
      <c r="D56" s="59">
        <v>8000</v>
      </c>
      <c r="E56" s="59">
        <v>8000</v>
      </c>
      <c r="F56" s="59">
        <v>8000</v>
      </c>
      <c r="G56" s="45">
        <v>6120.51</v>
      </c>
      <c r="H56" s="45">
        <v>2331.5100000000002</v>
      </c>
    </row>
    <row r="57" spans="1:8" s="19" customFormat="1" ht="16.5" customHeight="1" x14ac:dyDescent="0.3">
      <c r="A57" s="22" t="s">
        <v>287</v>
      </c>
      <c r="B57" s="24" t="s">
        <v>266</v>
      </c>
      <c r="C57" s="58"/>
      <c r="D57" s="59">
        <v>278010</v>
      </c>
      <c r="E57" s="59">
        <v>278010</v>
      </c>
      <c r="F57" s="59">
        <v>278010</v>
      </c>
      <c r="G57" s="45">
        <v>188621.46</v>
      </c>
      <c r="H57" s="45">
        <v>26701.31</v>
      </c>
    </row>
    <row r="58" spans="1:8" s="26" customFormat="1" ht="16.5" customHeight="1" x14ac:dyDescent="0.3">
      <c r="A58" s="22"/>
      <c r="B58" s="24" t="s">
        <v>268</v>
      </c>
      <c r="C58" s="58"/>
      <c r="D58" s="59">
        <v>200</v>
      </c>
      <c r="E58" s="59">
        <v>200</v>
      </c>
      <c r="F58" s="59">
        <v>200</v>
      </c>
      <c r="G58" s="45">
        <v>200</v>
      </c>
      <c r="H58" s="45">
        <v>0</v>
      </c>
    </row>
    <row r="59" spans="1:8" ht="16.5" customHeight="1" x14ac:dyDescent="0.3">
      <c r="A59" s="22"/>
      <c r="B59" s="24" t="s">
        <v>270</v>
      </c>
      <c r="C59" s="58"/>
      <c r="D59" s="59">
        <v>36810</v>
      </c>
      <c r="E59" s="59">
        <v>36810</v>
      </c>
      <c r="F59" s="59">
        <v>36810</v>
      </c>
      <c r="G59" s="45">
        <v>14720.3</v>
      </c>
      <c r="H59" s="45">
        <v>7360.15</v>
      </c>
    </row>
    <row r="60" spans="1:8" s="19" customFormat="1" ht="16.5" customHeight="1" x14ac:dyDescent="0.3">
      <c r="A60" s="17" t="s">
        <v>291</v>
      </c>
      <c r="B60" s="24" t="s">
        <v>272</v>
      </c>
      <c r="C60" s="58"/>
      <c r="D60" s="59"/>
      <c r="E60" s="59"/>
      <c r="F60" s="59"/>
      <c r="G60" s="45"/>
      <c r="H60" s="45"/>
    </row>
    <row r="61" spans="1:8" s="19" customFormat="1" ht="16.5" customHeight="1" x14ac:dyDescent="0.3">
      <c r="A61" s="17" t="s">
        <v>293</v>
      </c>
      <c r="B61" s="20" t="s">
        <v>274</v>
      </c>
      <c r="C61" s="62">
        <f t="shared" ref="C61:H61" si="50">+C62</f>
        <v>0</v>
      </c>
      <c r="D61" s="62">
        <f t="shared" si="50"/>
        <v>32000</v>
      </c>
      <c r="E61" s="62">
        <f t="shared" si="50"/>
        <v>32000</v>
      </c>
      <c r="F61" s="62">
        <f t="shared" si="50"/>
        <v>32000</v>
      </c>
      <c r="G61" s="62">
        <f t="shared" si="50"/>
        <v>30618.87</v>
      </c>
      <c r="H61" s="62">
        <f t="shared" si="50"/>
        <v>10118.870000000001</v>
      </c>
    </row>
    <row r="62" spans="1:8" s="19" customFormat="1" ht="16.5" customHeight="1" x14ac:dyDescent="0.3">
      <c r="A62" s="22" t="s">
        <v>295</v>
      </c>
      <c r="B62" s="24" t="s">
        <v>276</v>
      </c>
      <c r="C62" s="58"/>
      <c r="D62" s="59">
        <v>32000</v>
      </c>
      <c r="E62" s="59">
        <v>32000</v>
      </c>
      <c r="F62" s="59">
        <v>32000</v>
      </c>
      <c r="G62" s="45">
        <v>30618.87</v>
      </c>
      <c r="H62" s="45">
        <v>10118.870000000001</v>
      </c>
    </row>
    <row r="63" spans="1:8" s="19" customFormat="1" ht="16.5" customHeight="1" x14ac:dyDescent="0.3">
      <c r="A63" s="17" t="s">
        <v>297</v>
      </c>
      <c r="B63" s="20" t="s">
        <v>278</v>
      </c>
      <c r="C63" s="57">
        <f t="shared" ref="C63:H63" si="51">+C64+C65</f>
        <v>0</v>
      </c>
      <c r="D63" s="57">
        <f t="shared" si="51"/>
        <v>1000</v>
      </c>
      <c r="E63" s="57">
        <f t="shared" si="51"/>
        <v>1000</v>
      </c>
      <c r="F63" s="57">
        <f t="shared" si="51"/>
        <v>1000</v>
      </c>
      <c r="G63" s="57">
        <f t="shared" si="51"/>
        <v>425</v>
      </c>
      <c r="H63" s="57">
        <f t="shared" si="51"/>
        <v>0</v>
      </c>
    </row>
    <row r="64" spans="1:8" ht="16.5" customHeight="1" x14ac:dyDescent="0.3">
      <c r="A64" s="17" t="s">
        <v>298</v>
      </c>
      <c r="B64" s="24" t="s">
        <v>280</v>
      </c>
      <c r="C64" s="58"/>
      <c r="D64" s="59">
        <v>1000</v>
      </c>
      <c r="E64" s="59">
        <v>1000</v>
      </c>
      <c r="F64" s="59">
        <v>1000</v>
      </c>
      <c r="G64" s="45">
        <v>425</v>
      </c>
      <c r="H64" s="45">
        <v>0</v>
      </c>
    </row>
    <row r="65" spans="1:8" s="19" customFormat="1" ht="16.5" customHeight="1" x14ac:dyDescent="0.3">
      <c r="A65" s="17" t="s">
        <v>300</v>
      </c>
      <c r="B65" s="24" t="s">
        <v>282</v>
      </c>
      <c r="C65" s="58"/>
      <c r="D65" s="59"/>
      <c r="E65" s="59"/>
      <c r="F65" s="59"/>
      <c r="G65" s="45"/>
      <c r="H65" s="45"/>
    </row>
    <row r="66" spans="1:8" ht="16.5" customHeight="1" x14ac:dyDescent="0.3">
      <c r="A66" s="22" t="s">
        <v>302</v>
      </c>
      <c r="B66" s="24" t="s">
        <v>284</v>
      </c>
      <c r="C66" s="58"/>
      <c r="D66" s="59">
        <v>1000</v>
      </c>
      <c r="E66" s="59">
        <v>1000</v>
      </c>
      <c r="F66" s="59">
        <v>1000</v>
      </c>
      <c r="G66" s="45">
        <v>0</v>
      </c>
      <c r="H66" s="45">
        <v>0</v>
      </c>
    </row>
    <row r="67" spans="1:8" ht="16.5" customHeight="1" x14ac:dyDescent="0.3">
      <c r="A67" s="22" t="s">
        <v>303</v>
      </c>
      <c r="B67" s="23" t="s">
        <v>286</v>
      </c>
      <c r="C67" s="58"/>
      <c r="D67" s="59"/>
      <c r="E67" s="59"/>
      <c r="F67" s="59"/>
      <c r="G67" s="45"/>
      <c r="H67" s="45"/>
    </row>
    <row r="68" spans="1:8" ht="16.5" customHeight="1" x14ac:dyDescent="0.3">
      <c r="A68" s="22" t="s">
        <v>305</v>
      </c>
      <c r="B68" s="24" t="s">
        <v>288</v>
      </c>
      <c r="C68" s="58"/>
      <c r="D68" s="59"/>
      <c r="E68" s="59"/>
      <c r="F68" s="59"/>
      <c r="G68" s="45"/>
      <c r="H68" s="45"/>
    </row>
    <row r="69" spans="1:8" ht="16.5" customHeight="1" x14ac:dyDescent="0.3">
      <c r="A69" s="22" t="s">
        <v>307</v>
      </c>
      <c r="B69" s="24" t="s">
        <v>289</v>
      </c>
      <c r="C69" s="58"/>
      <c r="D69" s="59"/>
      <c r="E69" s="59"/>
      <c r="F69" s="59"/>
      <c r="G69" s="45"/>
      <c r="H69" s="45"/>
    </row>
    <row r="70" spans="1:8" ht="45" x14ac:dyDescent="0.3">
      <c r="A70" s="22" t="s">
        <v>308</v>
      </c>
      <c r="B70" s="24" t="s">
        <v>290</v>
      </c>
      <c r="C70" s="58"/>
      <c r="D70" s="59">
        <v>4350</v>
      </c>
      <c r="E70" s="59">
        <v>4350</v>
      </c>
      <c r="F70" s="59">
        <v>4350</v>
      </c>
      <c r="G70" s="45">
        <v>4334.3900000000003</v>
      </c>
      <c r="H70" s="45">
        <v>0</v>
      </c>
    </row>
    <row r="71" spans="1:8" ht="16.5" customHeight="1" x14ac:dyDescent="0.3">
      <c r="A71" s="17" t="s">
        <v>309</v>
      </c>
      <c r="B71" s="20" t="s">
        <v>292</v>
      </c>
      <c r="C71" s="62">
        <f t="shared" ref="C71:H71" si="52">+C72+C73</f>
        <v>0</v>
      </c>
      <c r="D71" s="62">
        <f t="shared" si="52"/>
        <v>6450</v>
      </c>
      <c r="E71" s="62">
        <f t="shared" si="52"/>
        <v>6450</v>
      </c>
      <c r="F71" s="62">
        <f t="shared" si="52"/>
        <v>6450</v>
      </c>
      <c r="G71" s="62">
        <f t="shared" si="52"/>
        <v>897.7</v>
      </c>
      <c r="H71" s="62">
        <f t="shared" si="52"/>
        <v>0</v>
      </c>
    </row>
    <row r="72" spans="1:8" ht="16.5" customHeight="1" x14ac:dyDescent="0.3">
      <c r="A72" s="22" t="s">
        <v>311</v>
      </c>
      <c r="B72" s="24" t="s">
        <v>294</v>
      </c>
      <c r="C72" s="58"/>
      <c r="D72" s="59"/>
      <c r="E72" s="59"/>
      <c r="F72" s="59"/>
      <c r="G72" s="45"/>
      <c r="H72" s="45"/>
    </row>
    <row r="73" spans="1:8" s="19" customFormat="1" ht="16.5" customHeight="1" x14ac:dyDescent="0.3">
      <c r="A73" s="22" t="s">
        <v>313</v>
      </c>
      <c r="B73" s="24" t="s">
        <v>296</v>
      </c>
      <c r="C73" s="58"/>
      <c r="D73" s="59">
        <v>6450</v>
      </c>
      <c r="E73" s="59">
        <v>6450</v>
      </c>
      <c r="F73" s="59">
        <v>6450</v>
      </c>
      <c r="G73" s="63">
        <v>897.7</v>
      </c>
      <c r="H73" s="63">
        <v>0</v>
      </c>
    </row>
    <row r="74" spans="1:8" ht="16.5" customHeight="1" x14ac:dyDescent="0.3">
      <c r="A74" s="17" t="s">
        <v>315</v>
      </c>
      <c r="B74" s="20" t="s">
        <v>189</v>
      </c>
      <c r="C74" s="56">
        <f>+C75</f>
        <v>0</v>
      </c>
      <c r="D74" s="56">
        <f t="shared" ref="D74:H75" si="53">+D75</f>
        <v>0</v>
      </c>
      <c r="E74" s="56">
        <f t="shared" si="53"/>
        <v>0</v>
      </c>
      <c r="F74" s="56">
        <f t="shared" si="53"/>
        <v>0</v>
      </c>
      <c r="G74" s="56">
        <f t="shared" si="53"/>
        <v>0</v>
      </c>
      <c r="H74" s="56">
        <f t="shared" si="53"/>
        <v>0</v>
      </c>
    </row>
    <row r="75" spans="1:8" ht="16.5" customHeight="1" x14ac:dyDescent="0.3">
      <c r="A75" s="29" t="s">
        <v>317</v>
      </c>
      <c r="B75" s="20" t="s">
        <v>299</v>
      </c>
      <c r="C75" s="56">
        <f>+C76</f>
        <v>0</v>
      </c>
      <c r="D75" s="56">
        <f t="shared" si="53"/>
        <v>0</v>
      </c>
      <c r="E75" s="56">
        <f t="shared" si="53"/>
        <v>0</v>
      </c>
      <c r="F75" s="56">
        <f t="shared" si="53"/>
        <v>0</v>
      </c>
      <c r="G75" s="56">
        <f t="shared" si="53"/>
        <v>0</v>
      </c>
      <c r="H75" s="56">
        <f t="shared" si="53"/>
        <v>0</v>
      </c>
    </row>
    <row r="76" spans="1:8" s="19" customFormat="1" ht="16.5" customHeight="1" x14ac:dyDescent="0.3">
      <c r="A76" s="29" t="s">
        <v>319</v>
      </c>
      <c r="B76" s="24" t="s">
        <v>301</v>
      </c>
      <c r="C76" s="58"/>
      <c r="D76" s="59"/>
      <c r="E76" s="59"/>
      <c r="F76" s="59"/>
      <c r="G76" s="45"/>
      <c r="H76" s="45"/>
    </row>
    <row r="77" spans="1:8" s="19" customFormat="1" ht="16.5" customHeight="1" x14ac:dyDescent="0.3">
      <c r="A77" s="29" t="s">
        <v>193</v>
      </c>
      <c r="B77" s="30" t="s">
        <v>194</v>
      </c>
      <c r="C77" s="58">
        <f t="shared" ref="C77:H77" si="54">C78+C79</f>
        <v>0</v>
      </c>
      <c r="D77" s="58">
        <f t="shared" si="54"/>
        <v>28000</v>
      </c>
      <c r="E77" s="58">
        <f t="shared" si="54"/>
        <v>28000</v>
      </c>
      <c r="F77" s="58">
        <f t="shared" si="54"/>
        <v>28000</v>
      </c>
      <c r="G77" s="58">
        <f t="shared" si="54"/>
        <v>22930</v>
      </c>
      <c r="H77" s="58">
        <f t="shared" si="54"/>
        <v>2300</v>
      </c>
    </row>
    <row r="78" spans="1:8" s="19" customFormat="1" ht="16.5" customHeight="1" x14ac:dyDescent="0.3">
      <c r="A78" s="29" t="s">
        <v>322</v>
      </c>
      <c r="B78" s="31" t="s">
        <v>304</v>
      </c>
      <c r="C78" s="58"/>
      <c r="D78" s="59"/>
      <c r="E78" s="59"/>
      <c r="F78" s="59"/>
      <c r="G78" s="45"/>
      <c r="H78" s="45"/>
    </row>
    <row r="79" spans="1:8" ht="16.5" customHeight="1" x14ac:dyDescent="0.3">
      <c r="A79" s="29" t="s">
        <v>324</v>
      </c>
      <c r="B79" s="31" t="s">
        <v>306</v>
      </c>
      <c r="C79" s="58"/>
      <c r="D79" s="59">
        <v>28000</v>
      </c>
      <c r="E79" s="59">
        <v>28000</v>
      </c>
      <c r="F79" s="59">
        <v>28000</v>
      </c>
      <c r="G79" s="45">
        <v>22930</v>
      </c>
      <c r="H79" s="45">
        <v>2300</v>
      </c>
    </row>
    <row r="80" spans="1:8" s="19" customFormat="1" ht="16.5" customHeight="1" x14ac:dyDescent="0.3">
      <c r="A80" s="17" t="s">
        <v>326</v>
      </c>
      <c r="B80" s="20" t="s">
        <v>195</v>
      </c>
      <c r="C80" s="57">
        <f t="shared" ref="C80:H80" si="55">+C81</f>
        <v>0</v>
      </c>
      <c r="D80" s="57">
        <f t="shared" si="55"/>
        <v>10500</v>
      </c>
      <c r="E80" s="57">
        <f t="shared" si="55"/>
        <v>10500</v>
      </c>
      <c r="F80" s="57">
        <f t="shared" si="55"/>
        <v>10500</v>
      </c>
      <c r="G80" s="57">
        <f t="shared" si="55"/>
        <v>10479.99</v>
      </c>
      <c r="H80" s="57">
        <f t="shared" si="55"/>
        <v>0</v>
      </c>
    </row>
    <row r="81" spans="1:8" s="19" customFormat="1" ht="16.5" customHeight="1" x14ac:dyDescent="0.3">
      <c r="A81" s="17" t="s">
        <v>328</v>
      </c>
      <c r="B81" s="20" t="s">
        <v>196</v>
      </c>
      <c r="C81" s="57">
        <f t="shared" ref="C81" si="56">+C82+C87</f>
        <v>0</v>
      </c>
      <c r="D81" s="57">
        <f t="shared" ref="D81:H81" si="57">+D82+D87</f>
        <v>10500</v>
      </c>
      <c r="E81" s="57">
        <f t="shared" si="57"/>
        <v>10500</v>
      </c>
      <c r="F81" s="57">
        <f t="shared" si="57"/>
        <v>10500</v>
      </c>
      <c r="G81" s="57">
        <f t="shared" si="57"/>
        <v>10479.99</v>
      </c>
      <c r="H81" s="57">
        <f t="shared" si="57"/>
        <v>0</v>
      </c>
    </row>
    <row r="82" spans="1:8" s="19" customFormat="1" ht="16.5" customHeight="1" x14ac:dyDescent="0.3">
      <c r="A82" s="17" t="s">
        <v>330</v>
      </c>
      <c r="B82" s="20" t="s">
        <v>310</v>
      </c>
      <c r="C82" s="57">
        <f t="shared" ref="C82" si="58">+C84+C86+C85+C83</f>
        <v>0</v>
      </c>
      <c r="D82" s="57">
        <f t="shared" ref="D82:H82" si="59">+D84+D86+D85+D83</f>
        <v>10500</v>
      </c>
      <c r="E82" s="57">
        <f t="shared" si="59"/>
        <v>10500</v>
      </c>
      <c r="F82" s="57">
        <f t="shared" si="59"/>
        <v>10500</v>
      </c>
      <c r="G82" s="57">
        <f t="shared" si="59"/>
        <v>10479.99</v>
      </c>
      <c r="H82" s="57">
        <f t="shared" si="59"/>
        <v>0</v>
      </c>
    </row>
    <row r="83" spans="1:8" s="19" customFormat="1" ht="16.5" customHeight="1" x14ac:dyDescent="0.3">
      <c r="A83" s="17" t="s">
        <v>332</v>
      </c>
      <c r="B83" s="23" t="s">
        <v>312</v>
      </c>
      <c r="C83" s="57"/>
      <c r="D83" s="59"/>
      <c r="E83" s="59"/>
      <c r="F83" s="59"/>
      <c r="G83" s="45"/>
      <c r="H83" s="45"/>
    </row>
    <row r="84" spans="1:8" s="19" customFormat="1" ht="16.5" customHeight="1" x14ac:dyDescent="0.3">
      <c r="A84" s="22" t="s">
        <v>334</v>
      </c>
      <c r="B84" s="24" t="s">
        <v>314</v>
      </c>
      <c r="C84" s="58"/>
      <c r="D84" s="59">
        <v>10500</v>
      </c>
      <c r="E84" s="59">
        <v>10500</v>
      </c>
      <c r="F84" s="59">
        <v>10500</v>
      </c>
      <c r="G84" s="45">
        <v>10479.99</v>
      </c>
      <c r="H84" s="45">
        <v>0</v>
      </c>
    </row>
    <row r="85" spans="1:8" s="19" customFormat="1" ht="16.5" customHeight="1" x14ac:dyDescent="0.3">
      <c r="A85" s="22" t="s">
        <v>336</v>
      </c>
      <c r="B85" s="23" t="s">
        <v>316</v>
      </c>
      <c r="C85" s="58"/>
      <c r="D85" s="59"/>
      <c r="E85" s="59"/>
      <c r="F85" s="59"/>
      <c r="G85" s="45"/>
      <c r="H85" s="45"/>
    </row>
    <row r="86" spans="1:8" ht="16.5" customHeight="1" x14ac:dyDescent="0.3">
      <c r="A86" s="22" t="s">
        <v>337</v>
      </c>
      <c r="B86" s="24" t="s">
        <v>318</v>
      </c>
      <c r="C86" s="58"/>
      <c r="D86" s="59"/>
      <c r="E86" s="59"/>
      <c r="F86" s="59"/>
      <c r="G86" s="45"/>
      <c r="H86" s="45"/>
    </row>
    <row r="87" spans="1:8" ht="16.5" customHeight="1" x14ac:dyDescent="0.3">
      <c r="A87" s="32" t="s">
        <v>339</v>
      </c>
      <c r="B87" s="23" t="s">
        <v>320</v>
      </c>
      <c r="C87" s="58"/>
      <c r="D87" s="59"/>
      <c r="E87" s="59"/>
      <c r="F87" s="59"/>
      <c r="G87" s="45"/>
      <c r="H87" s="45"/>
    </row>
    <row r="88" spans="1:8" ht="16.5" customHeight="1" x14ac:dyDescent="0.3">
      <c r="A88" s="22" t="s">
        <v>224</v>
      </c>
      <c r="B88" s="24" t="s">
        <v>321</v>
      </c>
      <c r="C88" s="58"/>
      <c r="D88" s="59"/>
      <c r="E88" s="59"/>
      <c r="F88" s="59"/>
      <c r="G88" s="45"/>
      <c r="H88" s="45"/>
    </row>
    <row r="89" spans="1:8" ht="16.5" customHeight="1" x14ac:dyDescent="0.3">
      <c r="A89" s="22" t="s">
        <v>341</v>
      </c>
      <c r="B89" s="24" t="s">
        <v>323</v>
      </c>
      <c r="C89" s="56" t="e">
        <f t="shared" ref="C89:H89" si="60">+C46-C91+C25+C80+C187+C77</f>
        <v>#REF!</v>
      </c>
      <c r="D89" s="56">
        <f t="shared" si="60"/>
        <v>217998330</v>
      </c>
      <c r="E89" s="56">
        <f t="shared" si="60"/>
        <v>217998330</v>
      </c>
      <c r="F89" s="56">
        <f t="shared" si="60"/>
        <v>217998330</v>
      </c>
      <c r="G89" s="56">
        <f t="shared" si="60"/>
        <v>213602505.98999995</v>
      </c>
      <c r="H89" s="56">
        <f t="shared" si="60"/>
        <v>19789970</v>
      </c>
    </row>
    <row r="90" spans="1:8" ht="16.5" customHeight="1" x14ac:dyDescent="0.3">
      <c r="A90" s="22"/>
      <c r="B90" s="24" t="s">
        <v>325</v>
      </c>
      <c r="C90" s="56"/>
      <c r="D90" s="59"/>
      <c r="E90" s="59"/>
      <c r="F90" s="59"/>
      <c r="G90" s="59">
        <v>-418.49</v>
      </c>
      <c r="H90" s="59">
        <v>0</v>
      </c>
    </row>
    <row r="91" spans="1:8" ht="16.5" customHeight="1" x14ac:dyDescent="0.35">
      <c r="A91" s="22" t="s">
        <v>344</v>
      </c>
      <c r="B91" s="20" t="s">
        <v>327</v>
      </c>
      <c r="C91" s="64" t="e">
        <f t="shared" ref="C91:H91" si="61">+C92+C139+C168+C170+C182+C184</f>
        <v>#REF!</v>
      </c>
      <c r="D91" s="64">
        <f t="shared" si="61"/>
        <v>544078800</v>
      </c>
      <c r="E91" s="64">
        <f t="shared" si="61"/>
        <v>522436880</v>
      </c>
      <c r="F91" s="64">
        <f t="shared" si="61"/>
        <v>522436880</v>
      </c>
      <c r="G91" s="64">
        <f t="shared" si="61"/>
        <v>480127633.50999999</v>
      </c>
      <c r="H91" s="64">
        <f t="shared" si="61"/>
        <v>47536460.079999998</v>
      </c>
    </row>
    <row r="92" spans="1:8" s="26" customFormat="1" ht="30" x14ac:dyDescent="0.3">
      <c r="A92" s="17" t="s">
        <v>346</v>
      </c>
      <c r="B92" s="20" t="s">
        <v>329</v>
      </c>
      <c r="C92" s="57">
        <f t="shared" ref="C92" si="62">+C93+C103+C119+C135+C137</f>
        <v>0</v>
      </c>
      <c r="D92" s="57">
        <f t="shared" ref="D92:H92" si="63">+D93+D103+D119+D135+D137</f>
        <v>218710470</v>
      </c>
      <c r="E92" s="57">
        <f t="shared" si="63"/>
        <v>204448810</v>
      </c>
      <c r="F92" s="57">
        <f t="shared" si="63"/>
        <v>204448810</v>
      </c>
      <c r="G92" s="57">
        <f t="shared" si="63"/>
        <v>192049019.49000001</v>
      </c>
      <c r="H92" s="57">
        <f t="shared" si="63"/>
        <v>16386920.23</v>
      </c>
    </row>
    <row r="93" spans="1:8" s="26" customFormat="1" ht="16.5" customHeight="1" x14ac:dyDescent="0.3">
      <c r="A93" s="22" t="s">
        <v>348</v>
      </c>
      <c r="B93" s="20" t="s">
        <v>331</v>
      </c>
      <c r="C93" s="56">
        <f t="shared" ref="C93" si="64">+C94+C100+C101+C95+C96</f>
        <v>0</v>
      </c>
      <c r="D93" s="56">
        <f t="shared" ref="D93:H93" si="65">+D94+D100+D101+D95+D96</f>
        <v>118763910</v>
      </c>
      <c r="E93" s="56">
        <f t="shared" si="65"/>
        <v>107637080</v>
      </c>
      <c r="F93" s="56">
        <f t="shared" si="65"/>
        <v>107637080</v>
      </c>
      <c r="G93" s="56">
        <f t="shared" si="65"/>
        <v>99117991.320000008</v>
      </c>
      <c r="H93" s="56">
        <f t="shared" si="65"/>
        <v>4947063.3100000005</v>
      </c>
    </row>
    <row r="94" spans="1:8" s="26" customFormat="1" ht="16.5" customHeight="1" x14ac:dyDescent="0.3">
      <c r="A94" s="22"/>
      <c r="B94" s="23" t="s">
        <v>333</v>
      </c>
      <c r="C94" s="58"/>
      <c r="D94" s="59">
        <v>74878000</v>
      </c>
      <c r="E94" s="59">
        <v>82874000</v>
      </c>
      <c r="F94" s="59">
        <v>82874000</v>
      </c>
      <c r="G94" s="45">
        <v>75228005.030000001</v>
      </c>
      <c r="H94" s="45">
        <v>3112835.03</v>
      </c>
    </row>
    <row r="95" spans="1:8" s="26" customFormat="1" ht="16.5" customHeight="1" x14ac:dyDescent="0.3">
      <c r="A95" s="22"/>
      <c r="B95" s="23" t="s">
        <v>335</v>
      </c>
      <c r="C95" s="58"/>
      <c r="D95" s="59">
        <v>33993990</v>
      </c>
      <c r="E95" s="59">
        <v>17994990</v>
      </c>
      <c r="F95" s="59">
        <v>17994990</v>
      </c>
      <c r="G95" s="45">
        <v>17994712.719999999</v>
      </c>
      <c r="H95" s="45">
        <v>1032344.71</v>
      </c>
    </row>
    <row r="96" spans="1:8" s="26" customFormat="1" ht="16.5" customHeight="1" x14ac:dyDescent="0.3">
      <c r="A96" s="22"/>
      <c r="B96" s="69" t="s">
        <v>476</v>
      </c>
      <c r="C96" s="58">
        <f>C97+C98+C99</f>
        <v>0</v>
      </c>
      <c r="D96" s="58">
        <f t="shared" ref="D96:H96" si="66">D97+D98+D99</f>
        <v>7505750</v>
      </c>
      <c r="E96" s="58">
        <f t="shared" si="66"/>
        <v>4309920</v>
      </c>
      <c r="F96" s="58">
        <f t="shared" si="66"/>
        <v>4309920</v>
      </c>
      <c r="G96" s="58">
        <f t="shared" si="66"/>
        <v>3852181.91</v>
      </c>
      <c r="H96" s="58">
        <f t="shared" si="66"/>
        <v>607461.91</v>
      </c>
    </row>
    <row r="97" spans="1:8" s="26" customFormat="1" ht="30" x14ac:dyDescent="0.3">
      <c r="A97" s="22"/>
      <c r="B97" s="23" t="s">
        <v>477</v>
      </c>
      <c r="C97" s="58"/>
      <c r="D97" s="59">
        <v>6999810</v>
      </c>
      <c r="E97" s="59">
        <v>3915070</v>
      </c>
      <c r="F97" s="59">
        <v>3915070</v>
      </c>
      <c r="G97" s="45">
        <v>3539960.4</v>
      </c>
      <c r="H97" s="45">
        <v>546640.4</v>
      </c>
    </row>
    <row r="98" spans="1:8" s="26" customFormat="1" ht="75" x14ac:dyDescent="0.3">
      <c r="A98" s="22"/>
      <c r="B98" s="23" t="s">
        <v>478</v>
      </c>
      <c r="C98" s="58"/>
      <c r="D98" s="59">
        <v>282410</v>
      </c>
      <c r="E98" s="59">
        <v>219990</v>
      </c>
      <c r="F98" s="59">
        <v>219990</v>
      </c>
      <c r="G98" s="45">
        <v>173431.51</v>
      </c>
      <c r="H98" s="45">
        <v>23661.51</v>
      </c>
    </row>
    <row r="99" spans="1:8" s="26" customFormat="1" ht="75" x14ac:dyDescent="0.3">
      <c r="A99" s="22"/>
      <c r="B99" s="23" t="s">
        <v>479</v>
      </c>
      <c r="C99" s="58"/>
      <c r="D99" s="59">
        <v>223530</v>
      </c>
      <c r="E99" s="59">
        <v>174860</v>
      </c>
      <c r="F99" s="59">
        <v>174860</v>
      </c>
      <c r="G99" s="45">
        <v>138790</v>
      </c>
      <c r="H99" s="45">
        <v>37160</v>
      </c>
    </row>
    <row r="100" spans="1:8" s="26" customFormat="1" ht="16.5" customHeight="1" x14ac:dyDescent="0.3">
      <c r="A100" s="22"/>
      <c r="B100" s="23" t="s">
        <v>338</v>
      </c>
      <c r="C100" s="59"/>
      <c r="D100" s="59">
        <v>44170</v>
      </c>
      <c r="E100" s="59">
        <v>44170</v>
      </c>
      <c r="F100" s="59">
        <v>44170</v>
      </c>
      <c r="G100" s="45">
        <v>35959.93</v>
      </c>
      <c r="H100" s="45">
        <v>3469.93</v>
      </c>
    </row>
    <row r="101" spans="1:8" s="26" customFormat="1" ht="75" x14ac:dyDescent="0.3">
      <c r="A101" s="22"/>
      <c r="B101" s="23" t="s">
        <v>340</v>
      </c>
      <c r="C101" s="58"/>
      <c r="D101" s="59">
        <v>2342000</v>
      </c>
      <c r="E101" s="59">
        <v>2414000</v>
      </c>
      <c r="F101" s="59">
        <v>2414000</v>
      </c>
      <c r="G101" s="45">
        <v>2007131.73</v>
      </c>
      <c r="H101" s="45">
        <v>190951.73</v>
      </c>
    </row>
    <row r="102" spans="1:8" ht="30" x14ac:dyDescent="0.3">
      <c r="A102" s="22"/>
      <c r="B102" s="24" t="s">
        <v>325</v>
      </c>
      <c r="C102" s="58"/>
      <c r="D102" s="59"/>
      <c r="E102" s="59"/>
      <c r="F102" s="59"/>
      <c r="G102" s="45">
        <v>-12899.44</v>
      </c>
      <c r="H102" s="45">
        <v>-1179</v>
      </c>
    </row>
    <row r="103" spans="1:8" ht="45" x14ac:dyDescent="0.3">
      <c r="A103" s="22" t="s">
        <v>356</v>
      </c>
      <c r="B103" s="20" t="s">
        <v>342</v>
      </c>
      <c r="C103" s="58">
        <f t="shared" ref="C103:H103" si="67">C104+C105+C106+C107+C108+C109+C111+C110+C112</f>
        <v>0</v>
      </c>
      <c r="D103" s="58">
        <f t="shared" si="67"/>
        <v>72747300</v>
      </c>
      <c r="E103" s="58">
        <f t="shared" si="67"/>
        <v>69691000</v>
      </c>
      <c r="F103" s="58">
        <f t="shared" si="67"/>
        <v>69691000</v>
      </c>
      <c r="G103" s="58">
        <f t="shared" si="67"/>
        <v>69688765.620000005</v>
      </c>
      <c r="H103" s="58">
        <f t="shared" si="67"/>
        <v>8905950</v>
      </c>
    </row>
    <row r="104" spans="1:8" ht="16.5" customHeight="1" x14ac:dyDescent="0.3">
      <c r="A104" s="22"/>
      <c r="B104" s="23" t="s">
        <v>343</v>
      </c>
      <c r="C104" s="58"/>
      <c r="D104" s="59">
        <v>1633760</v>
      </c>
      <c r="E104" s="59">
        <v>1551000</v>
      </c>
      <c r="F104" s="59">
        <v>1551000</v>
      </c>
      <c r="G104" s="45">
        <v>1550570</v>
      </c>
      <c r="H104" s="45">
        <v>347220</v>
      </c>
    </row>
    <row r="105" spans="1:8" ht="30" x14ac:dyDescent="0.3">
      <c r="A105" s="22"/>
      <c r="B105" s="23" t="s">
        <v>345</v>
      </c>
      <c r="C105" s="58"/>
      <c r="D105" s="59">
        <v>540000</v>
      </c>
      <c r="E105" s="59"/>
      <c r="F105" s="59"/>
      <c r="G105" s="45"/>
      <c r="H105" s="45"/>
    </row>
    <row r="106" spans="1:8" s="19" customFormat="1" ht="16.5" customHeight="1" x14ac:dyDescent="0.3">
      <c r="A106" s="22"/>
      <c r="B106" s="23" t="s">
        <v>347</v>
      </c>
      <c r="C106" s="58"/>
      <c r="D106" s="59">
        <v>66000</v>
      </c>
      <c r="E106" s="59">
        <v>118000</v>
      </c>
      <c r="F106" s="59">
        <v>118000</v>
      </c>
      <c r="G106" s="45">
        <v>117585.62</v>
      </c>
      <c r="H106" s="45">
        <v>0</v>
      </c>
    </row>
    <row r="107" spans="1:8" ht="16.5" customHeight="1" x14ac:dyDescent="0.3">
      <c r="A107" s="22"/>
      <c r="B107" s="23" t="s">
        <v>349</v>
      </c>
      <c r="C107" s="58"/>
      <c r="D107" s="59">
        <v>38422190</v>
      </c>
      <c r="E107" s="59">
        <v>36953000</v>
      </c>
      <c r="F107" s="59">
        <v>36953000</v>
      </c>
      <c r="G107" s="45">
        <v>36952920</v>
      </c>
      <c r="H107" s="45">
        <v>3815130</v>
      </c>
    </row>
    <row r="108" spans="1:8" x14ac:dyDescent="0.3">
      <c r="A108" s="22"/>
      <c r="B108" s="34" t="s">
        <v>350</v>
      </c>
      <c r="C108" s="58"/>
      <c r="D108" s="59"/>
      <c r="E108" s="59"/>
      <c r="F108" s="59"/>
      <c r="G108" s="45"/>
      <c r="H108" s="45"/>
    </row>
    <row r="109" spans="1:8" ht="30" x14ac:dyDescent="0.3">
      <c r="A109" s="22"/>
      <c r="B109" s="23" t="s">
        <v>351</v>
      </c>
      <c r="C109" s="58"/>
      <c r="D109" s="59">
        <v>742000</v>
      </c>
      <c r="E109" s="59">
        <v>716000</v>
      </c>
      <c r="F109" s="59">
        <v>716000</v>
      </c>
      <c r="G109" s="45">
        <v>715780</v>
      </c>
      <c r="H109" s="45">
        <v>143180</v>
      </c>
    </row>
    <row r="110" spans="1:8" ht="16.5" customHeight="1" x14ac:dyDescent="0.3">
      <c r="A110" s="22"/>
      <c r="B110" s="35" t="s">
        <v>352</v>
      </c>
      <c r="C110" s="58"/>
      <c r="D110" s="59"/>
      <c r="E110" s="59"/>
      <c r="F110" s="59"/>
      <c r="G110" s="45"/>
      <c r="H110" s="45"/>
    </row>
    <row r="111" spans="1:8" x14ac:dyDescent="0.3">
      <c r="A111" s="22"/>
      <c r="B111" s="35" t="s">
        <v>353</v>
      </c>
      <c r="C111" s="58"/>
      <c r="D111" s="59">
        <v>24426250</v>
      </c>
      <c r="E111" s="59">
        <v>23405000</v>
      </c>
      <c r="F111" s="59">
        <v>23405000</v>
      </c>
      <c r="G111" s="65">
        <v>23404500</v>
      </c>
      <c r="H111" s="65">
        <v>4083200</v>
      </c>
    </row>
    <row r="112" spans="1:8" ht="45" x14ac:dyDescent="0.3">
      <c r="A112" s="22"/>
      <c r="B112" s="36" t="s">
        <v>354</v>
      </c>
      <c r="C112" s="58">
        <f>C113+C114+C117+C115+C116</f>
        <v>0</v>
      </c>
      <c r="D112" s="58">
        <f t="shared" ref="D112:H112" si="68">D113+D114+D117+D115+D116</f>
        <v>6917100</v>
      </c>
      <c r="E112" s="58">
        <f t="shared" si="68"/>
        <v>6948000</v>
      </c>
      <c r="F112" s="58">
        <f t="shared" si="68"/>
        <v>6948000</v>
      </c>
      <c r="G112" s="58">
        <f t="shared" si="68"/>
        <v>6947410</v>
      </c>
      <c r="H112" s="58">
        <f t="shared" si="68"/>
        <v>517220</v>
      </c>
    </row>
    <row r="113" spans="1:8" ht="16.5" customHeight="1" x14ac:dyDescent="0.3">
      <c r="A113" s="22"/>
      <c r="B113" s="35" t="s">
        <v>355</v>
      </c>
      <c r="C113" s="58"/>
      <c r="D113" s="59">
        <v>6917100</v>
      </c>
      <c r="E113" s="59">
        <v>6948000</v>
      </c>
      <c r="F113" s="59">
        <v>6948000</v>
      </c>
      <c r="G113" s="45">
        <v>6947410</v>
      </c>
      <c r="H113" s="45">
        <v>517220</v>
      </c>
    </row>
    <row r="114" spans="1:8" ht="30" x14ac:dyDescent="0.3">
      <c r="A114" s="22"/>
      <c r="B114" s="35" t="s">
        <v>491</v>
      </c>
      <c r="C114" s="58"/>
      <c r="D114" s="59"/>
      <c r="E114" s="59"/>
      <c r="F114" s="59"/>
      <c r="G114" s="45"/>
      <c r="H114" s="45"/>
    </row>
    <row r="115" spans="1:8" ht="30" x14ac:dyDescent="0.3">
      <c r="A115" s="22"/>
      <c r="B115" s="35" t="s">
        <v>492</v>
      </c>
      <c r="C115" s="58"/>
      <c r="D115" s="59"/>
      <c r="E115" s="59"/>
      <c r="F115" s="59"/>
      <c r="G115" s="45"/>
      <c r="H115" s="45"/>
    </row>
    <row r="116" spans="1:8" ht="30" x14ac:dyDescent="0.3">
      <c r="A116" s="22"/>
      <c r="B116" s="35" t="s">
        <v>497</v>
      </c>
      <c r="C116" s="58"/>
      <c r="D116" s="59"/>
      <c r="E116" s="59"/>
      <c r="F116" s="59"/>
      <c r="G116" s="45"/>
      <c r="H116" s="45"/>
    </row>
    <row r="117" spans="1:8" ht="30" x14ac:dyDescent="0.3">
      <c r="A117" s="22"/>
      <c r="B117" s="35" t="s">
        <v>357</v>
      </c>
      <c r="C117" s="58"/>
      <c r="D117" s="59"/>
      <c r="E117" s="59"/>
      <c r="F117" s="59"/>
      <c r="G117" s="45"/>
      <c r="H117" s="45"/>
    </row>
    <row r="118" spans="1:8" ht="30" x14ac:dyDescent="0.3">
      <c r="A118" s="22"/>
      <c r="B118" s="24" t="s">
        <v>325</v>
      </c>
      <c r="C118" s="58"/>
      <c r="D118" s="59"/>
      <c r="E118" s="59"/>
      <c r="F118" s="59"/>
      <c r="G118" s="45">
        <v>-469.92</v>
      </c>
      <c r="H118" s="45">
        <v>0</v>
      </c>
    </row>
    <row r="119" spans="1:8" ht="36" customHeight="1" x14ac:dyDescent="0.3">
      <c r="A119" s="17" t="s">
        <v>367</v>
      </c>
      <c r="B119" s="20" t="s">
        <v>358</v>
      </c>
      <c r="C119" s="58">
        <f t="shared" ref="C119:H119" si="69">C120+C121+C122+C123+C124+C125+C126+C127+C128+C129</f>
        <v>0</v>
      </c>
      <c r="D119" s="58">
        <f t="shared" si="69"/>
        <v>3993300</v>
      </c>
      <c r="E119" s="58">
        <f t="shared" si="69"/>
        <v>3611000</v>
      </c>
      <c r="F119" s="58">
        <f t="shared" si="69"/>
        <v>3611000</v>
      </c>
      <c r="G119" s="58">
        <f t="shared" si="69"/>
        <v>3609750</v>
      </c>
      <c r="H119" s="58">
        <f t="shared" si="69"/>
        <v>564361.77</v>
      </c>
    </row>
    <row r="120" spans="1:8" x14ac:dyDescent="0.3">
      <c r="A120" s="22"/>
      <c r="B120" s="23" t="s">
        <v>349</v>
      </c>
      <c r="C120" s="58"/>
      <c r="D120" s="59">
        <v>2358740</v>
      </c>
      <c r="E120" s="59">
        <v>2163000</v>
      </c>
      <c r="F120" s="59">
        <v>2163000</v>
      </c>
      <c r="G120" s="45">
        <v>2162320</v>
      </c>
      <c r="H120" s="45">
        <v>217000</v>
      </c>
    </row>
    <row r="121" spans="1:8" ht="30" x14ac:dyDescent="0.3">
      <c r="A121" s="22"/>
      <c r="B121" s="37" t="s">
        <v>359</v>
      </c>
      <c r="C121" s="58"/>
      <c r="D121" s="59">
        <v>832620</v>
      </c>
      <c r="E121" s="59">
        <v>660000</v>
      </c>
      <c r="F121" s="59">
        <v>660000</v>
      </c>
      <c r="G121" s="45">
        <v>659620</v>
      </c>
      <c r="H121" s="45">
        <v>21290</v>
      </c>
    </row>
    <row r="122" spans="1:8" ht="16.5" customHeight="1" x14ac:dyDescent="0.3">
      <c r="A122" s="22"/>
      <c r="B122" s="38" t="s">
        <v>360</v>
      </c>
      <c r="C122" s="58"/>
      <c r="D122" s="59">
        <v>801940</v>
      </c>
      <c r="E122" s="59">
        <v>788000</v>
      </c>
      <c r="F122" s="59">
        <v>788000</v>
      </c>
      <c r="G122" s="45">
        <v>787810</v>
      </c>
      <c r="H122" s="45">
        <v>326071.77</v>
      </c>
    </row>
    <row r="123" spans="1:8" ht="30" customHeight="1" x14ac:dyDescent="0.3">
      <c r="A123" s="22"/>
      <c r="B123" s="38" t="s">
        <v>361</v>
      </c>
      <c r="C123" s="58"/>
      <c r="D123" s="59"/>
      <c r="E123" s="59"/>
      <c r="F123" s="59"/>
      <c r="G123" s="45"/>
      <c r="H123" s="45"/>
    </row>
    <row r="124" spans="1:8" ht="16.5" customHeight="1" x14ac:dyDescent="0.3">
      <c r="A124" s="22"/>
      <c r="B124" s="38" t="s">
        <v>362</v>
      </c>
      <c r="C124" s="58"/>
      <c r="D124" s="59"/>
      <c r="E124" s="59"/>
      <c r="F124" s="59"/>
      <c r="G124" s="45"/>
      <c r="H124" s="45"/>
    </row>
    <row r="125" spans="1:8" ht="16.5" customHeight="1" x14ac:dyDescent="0.3">
      <c r="A125" s="22"/>
      <c r="B125" s="23" t="s">
        <v>343</v>
      </c>
      <c r="C125" s="58"/>
      <c r="D125" s="59"/>
      <c r="E125" s="59"/>
      <c r="F125" s="59"/>
      <c r="G125" s="45"/>
      <c r="H125" s="45"/>
    </row>
    <row r="126" spans="1:8" ht="16.5" customHeight="1" x14ac:dyDescent="0.3">
      <c r="A126" s="22"/>
      <c r="B126" s="38" t="s">
        <v>363</v>
      </c>
      <c r="C126" s="58"/>
      <c r="D126" s="59"/>
      <c r="E126" s="59"/>
      <c r="F126" s="59"/>
      <c r="G126" s="66"/>
      <c r="H126" s="66"/>
    </row>
    <row r="127" spans="1:8" x14ac:dyDescent="0.3">
      <c r="A127" s="22"/>
      <c r="B127" s="39" t="s">
        <v>364</v>
      </c>
      <c r="C127" s="58"/>
      <c r="D127" s="59"/>
      <c r="E127" s="59"/>
      <c r="F127" s="59"/>
      <c r="G127" s="66"/>
      <c r="H127" s="66"/>
    </row>
    <row r="128" spans="1:8" s="19" customFormat="1" ht="30" x14ac:dyDescent="0.3">
      <c r="A128" s="22"/>
      <c r="B128" s="39" t="s">
        <v>365</v>
      </c>
      <c r="C128" s="58"/>
      <c r="D128" s="59"/>
      <c r="E128" s="59"/>
      <c r="F128" s="59"/>
      <c r="G128" s="66"/>
      <c r="H128" s="66"/>
    </row>
    <row r="129" spans="1:8" s="19" customFormat="1" ht="30" x14ac:dyDescent="0.3">
      <c r="A129" s="22"/>
      <c r="B129" s="40" t="s">
        <v>366</v>
      </c>
      <c r="C129" s="58">
        <f t="shared" ref="C129:H129" si="70">C130+C131+C132+C133</f>
        <v>0</v>
      </c>
      <c r="D129" s="58">
        <f t="shared" si="70"/>
        <v>0</v>
      </c>
      <c r="E129" s="58">
        <f t="shared" si="70"/>
        <v>0</v>
      </c>
      <c r="F129" s="58">
        <f t="shared" si="70"/>
        <v>0</v>
      </c>
      <c r="G129" s="58">
        <f t="shared" si="70"/>
        <v>0</v>
      </c>
      <c r="H129" s="58">
        <f t="shared" si="70"/>
        <v>0</v>
      </c>
    </row>
    <row r="130" spans="1:8" s="19" customFormat="1" x14ac:dyDescent="0.3">
      <c r="A130" s="22"/>
      <c r="B130" s="41" t="s">
        <v>368</v>
      </c>
      <c r="C130" s="58"/>
      <c r="D130" s="59"/>
      <c r="E130" s="59"/>
      <c r="F130" s="59"/>
      <c r="G130" s="66"/>
      <c r="H130" s="66"/>
    </row>
    <row r="131" spans="1:8" s="19" customFormat="1" ht="30" x14ac:dyDescent="0.3">
      <c r="A131" s="22"/>
      <c r="B131" s="41" t="s">
        <v>369</v>
      </c>
      <c r="C131" s="58"/>
      <c r="D131" s="59"/>
      <c r="E131" s="59"/>
      <c r="F131" s="59"/>
      <c r="G131" s="66"/>
      <c r="H131" s="66"/>
    </row>
    <row r="132" spans="1:8" s="19" customFormat="1" ht="30" x14ac:dyDescent="0.3">
      <c r="A132" s="22"/>
      <c r="B132" s="41" t="s">
        <v>370</v>
      </c>
      <c r="C132" s="58"/>
      <c r="D132" s="59"/>
      <c r="E132" s="59"/>
      <c r="F132" s="59"/>
      <c r="G132" s="66"/>
      <c r="H132" s="66"/>
    </row>
    <row r="133" spans="1:8" s="19" customFormat="1" ht="30" x14ac:dyDescent="0.3">
      <c r="A133" s="22"/>
      <c r="B133" s="41" t="s">
        <v>371</v>
      </c>
      <c r="C133" s="58"/>
      <c r="D133" s="59"/>
      <c r="E133" s="59"/>
      <c r="F133" s="59"/>
      <c r="G133" s="66"/>
      <c r="H133" s="66"/>
    </row>
    <row r="134" spans="1:8" s="19" customFormat="1" ht="30" x14ac:dyDescent="0.3">
      <c r="A134" s="22"/>
      <c r="B134" s="24" t="s">
        <v>325</v>
      </c>
      <c r="C134" s="58"/>
      <c r="D134" s="59"/>
      <c r="E134" s="59"/>
      <c r="F134" s="59"/>
      <c r="G134" s="66"/>
      <c r="H134" s="66"/>
    </row>
    <row r="135" spans="1:8" s="19" customFormat="1" ht="30" x14ac:dyDescent="0.3">
      <c r="A135" s="22" t="s">
        <v>380</v>
      </c>
      <c r="B135" s="24" t="s">
        <v>372</v>
      </c>
      <c r="C135" s="56"/>
      <c r="D135" s="59">
        <v>18014960</v>
      </c>
      <c r="E135" s="59">
        <v>18298730</v>
      </c>
      <c r="F135" s="59">
        <v>18298730</v>
      </c>
      <c r="G135" s="45">
        <v>15361209.4</v>
      </c>
      <c r="H135" s="45">
        <v>1475032</v>
      </c>
    </row>
    <row r="136" spans="1:8" s="19" customFormat="1" ht="16.5" customHeight="1" x14ac:dyDescent="0.3">
      <c r="A136" s="22"/>
      <c r="B136" s="24" t="s">
        <v>325</v>
      </c>
      <c r="C136" s="56"/>
      <c r="D136" s="59"/>
      <c r="E136" s="59"/>
      <c r="F136" s="59"/>
      <c r="G136" s="45"/>
      <c r="H136" s="45"/>
    </row>
    <row r="137" spans="1:8" s="19" customFormat="1" ht="16.5" customHeight="1" x14ac:dyDescent="0.3">
      <c r="A137" s="22" t="s">
        <v>381</v>
      </c>
      <c r="B137" s="24" t="s">
        <v>373</v>
      </c>
      <c r="C137" s="58"/>
      <c r="D137" s="59">
        <v>5191000</v>
      </c>
      <c r="E137" s="59">
        <v>5211000</v>
      </c>
      <c r="F137" s="59">
        <v>5211000</v>
      </c>
      <c r="G137" s="63">
        <v>4271303.1500000004</v>
      </c>
      <c r="H137" s="63">
        <v>494513.15</v>
      </c>
    </row>
    <row r="138" spans="1:8" s="19" customFormat="1" ht="16.5" customHeight="1" x14ac:dyDescent="0.3">
      <c r="A138" s="22"/>
      <c r="B138" s="24" t="s">
        <v>325</v>
      </c>
      <c r="C138" s="58"/>
      <c r="D138" s="59"/>
      <c r="E138" s="59"/>
      <c r="F138" s="59"/>
      <c r="G138" s="63"/>
      <c r="H138" s="63"/>
    </row>
    <row r="139" spans="1:8" ht="16.5" customHeight="1" x14ac:dyDescent="0.3">
      <c r="A139" s="17" t="s">
        <v>383</v>
      </c>
      <c r="B139" s="20" t="s">
        <v>374</v>
      </c>
      <c r="C139" s="57" t="e">
        <f t="shared" ref="C139:H139" si="71">+C140+C148+C152+C156+C163</f>
        <v>#REF!</v>
      </c>
      <c r="D139" s="57">
        <f t="shared" si="71"/>
        <v>109396990</v>
      </c>
      <c r="E139" s="57">
        <f t="shared" si="71"/>
        <v>107863880</v>
      </c>
      <c r="F139" s="57">
        <f t="shared" si="71"/>
        <v>107863880</v>
      </c>
      <c r="G139" s="57">
        <f t="shared" si="71"/>
        <v>89974232.559999987</v>
      </c>
      <c r="H139" s="57">
        <f t="shared" si="71"/>
        <v>10023086.189999999</v>
      </c>
    </row>
    <row r="140" spans="1:8" ht="16.5" customHeight="1" x14ac:dyDescent="0.3">
      <c r="A140" s="17" t="s">
        <v>385</v>
      </c>
      <c r="B140" s="20" t="s">
        <v>375</v>
      </c>
      <c r="C140" s="56">
        <f>+C141+C144+C145+C146</f>
        <v>0</v>
      </c>
      <c r="D140" s="56">
        <f t="shared" ref="D140:H140" si="72">+D141+D144+D145+D146</f>
        <v>69252330</v>
      </c>
      <c r="E140" s="56">
        <f t="shared" si="72"/>
        <v>68163220</v>
      </c>
      <c r="F140" s="56">
        <f t="shared" si="72"/>
        <v>68163220</v>
      </c>
      <c r="G140" s="56">
        <f t="shared" si="72"/>
        <v>56354709.289999999</v>
      </c>
      <c r="H140" s="56">
        <f t="shared" si="72"/>
        <v>5875009.29</v>
      </c>
    </row>
    <row r="141" spans="1:8" s="19" customFormat="1" ht="16.5" customHeight="1" x14ac:dyDescent="0.3">
      <c r="A141" s="22"/>
      <c r="B141" s="42" t="s">
        <v>376</v>
      </c>
      <c r="C141" s="58"/>
      <c r="D141" s="59">
        <v>62217000</v>
      </c>
      <c r="E141" s="59">
        <v>61949000</v>
      </c>
      <c r="F141" s="59">
        <v>61949000</v>
      </c>
      <c r="G141" s="45">
        <f>G142+G143</f>
        <v>51487381.659999996</v>
      </c>
      <c r="H141" s="45">
        <f>H142+H143</f>
        <v>5371231.6600000001</v>
      </c>
    </row>
    <row r="142" spans="1:8" s="19" customFormat="1" ht="16.5" customHeight="1" x14ac:dyDescent="0.3">
      <c r="A142" s="22"/>
      <c r="B142" s="54" t="s">
        <v>377</v>
      </c>
      <c r="C142" s="58"/>
      <c r="D142" s="59"/>
      <c r="E142" s="59"/>
      <c r="F142" s="59"/>
      <c r="G142" s="98">
        <v>27941446.859999999</v>
      </c>
      <c r="H142" s="45">
        <v>2850039</v>
      </c>
    </row>
    <row r="143" spans="1:8" s="19" customFormat="1" ht="16.5" customHeight="1" x14ac:dyDescent="0.3">
      <c r="A143" s="22"/>
      <c r="B143" s="54" t="s">
        <v>378</v>
      </c>
      <c r="C143" s="58"/>
      <c r="D143" s="59"/>
      <c r="E143" s="59"/>
      <c r="F143" s="59"/>
      <c r="G143" s="99">
        <v>23545934.800000001</v>
      </c>
      <c r="H143" s="45">
        <v>2521192.66</v>
      </c>
    </row>
    <row r="144" spans="1:8" s="19" customFormat="1" ht="16.5" customHeight="1" x14ac:dyDescent="0.3">
      <c r="A144" s="22"/>
      <c r="B144" s="42" t="s">
        <v>379</v>
      </c>
      <c r="C144" s="58"/>
      <c r="D144" s="59">
        <v>5233000</v>
      </c>
      <c r="E144" s="59">
        <v>5103890</v>
      </c>
      <c r="F144" s="59">
        <v>5103890</v>
      </c>
      <c r="G144" s="23">
        <v>4196762.63</v>
      </c>
      <c r="H144" s="23">
        <v>450192.63</v>
      </c>
    </row>
    <row r="145" spans="1:8" s="19" customFormat="1" ht="60" x14ac:dyDescent="0.3">
      <c r="A145" s="22"/>
      <c r="B145" s="42" t="s">
        <v>480</v>
      </c>
      <c r="C145" s="58"/>
      <c r="D145" s="59">
        <v>1172330</v>
      </c>
      <c r="E145" s="59">
        <v>570330</v>
      </c>
      <c r="F145" s="59">
        <v>570330</v>
      </c>
      <c r="G145" s="23">
        <v>422050</v>
      </c>
      <c r="H145" s="23">
        <v>12025</v>
      </c>
    </row>
    <row r="146" spans="1:8" s="19" customFormat="1" ht="60" x14ac:dyDescent="0.3">
      <c r="A146" s="22"/>
      <c r="B146" s="42" t="s">
        <v>493</v>
      </c>
      <c r="C146" s="58"/>
      <c r="D146" s="59">
        <v>630000</v>
      </c>
      <c r="E146" s="59">
        <v>540000</v>
      </c>
      <c r="F146" s="59">
        <v>540000</v>
      </c>
      <c r="G146" s="23">
        <v>248515</v>
      </c>
      <c r="H146" s="23">
        <v>41560</v>
      </c>
    </row>
    <row r="147" spans="1:8" s="19" customFormat="1" ht="16.5" customHeight="1" x14ac:dyDescent="0.3">
      <c r="A147" s="22"/>
      <c r="B147" s="24" t="s">
        <v>325</v>
      </c>
      <c r="C147" s="58"/>
      <c r="D147" s="59"/>
      <c r="E147" s="59"/>
      <c r="F147" s="59"/>
      <c r="G147" s="23">
        <v>-6286.28</v>
      </c>
      <c r="H147" s="23">
        <v>-38.5</v>
      </c>
    </row>
    <row r="148" spans="1:8" s="19" customFormat="1" ht="16.5" customHeight="1" x14ac:dyDescent="0.3">
      <c r="A148" s="22" t="s">
        <v>391</v>
      </c>
      <c r="B148" s="43" t="s">
        <v>494</v>
      </c>
      <c r="C148" s="58" t="e">
        <f>C149+#REF!</f>
        <v>#REF!</v>
      </c>
      <c r="D148" s="58">
        <f t="shared" ref="D148:H148" si="73">D149+D150</f>
        <v>20533000</v>
      </c>
      <c r="E148" s="58">
        <f t="shared" si="73"/>
        <v>19877000</v>
      </c>
      <c r="F148" s="58">
        <f t="shared" si="73"/>
        <v>19877000</v>
      </c>
      <c r="G148" s="58">
        <f t="shared" si="73"/>
        <v>15724240</v>
      </c>
      <c r="H148" s="58">
        <f t="shared" si="73"/>
        <v>2083950</v>
      </c>
    </row>
    <row r="149" spans="1:8" s="19" customFormat="1" ht="16.5" customHeight="1" x14ac:dyDescent="0.3">
      <c r="A149" s="22"/>
      <c r="B149" s="70" t="s">
        <v>333</v>
      </c>
      <c r="C149" s="58"/>
      <c r="D149" s="59">
        <v>20533000</v>
      </c>
      <c r="E149" s="59">
        <v>19877000</v>
      </c>
      <c r="F149" s="59">
        <v>19877000</v>
      </c>
      <c r="G149" s="58">
        <v>15724240</v>
      </c>
      <c r="H149" s="58">
        <v>2083950</v>
      </c>
    </row>
    <row r="150" spans="1:8" s="19" customFormat="1" ht="45" x14ac:dyDescent="0.3">
      <c r="A150" s="22"/>
      <c r="B150" s="42" t="s">
        <v>513</v>
      </c>
      <c r="C150" s="58"/>
      <c r="D150" s="59"/>
      <c r="E150" s="59"/>
      <c r="F150" s="59"/>
      <c r="G150" s="58"/>
      <c r="H150" s="58"/>
    </row>
    <row r="151" spans="1:8" s="19" customFormat="1" ht="30" x14ac:dyDescent="0.3">
      <c r="A151" s="22"/>
      <c r="B151" s="24" t="s">
        <v>325</v>
      </c>
      <c r="C151" s="58"/>
      <c r="D151" s="59"/>
      <c r="E151" s="59"/>
      <c r="F151" s="59"/>
      <c r="G151" s="23">
        <v>-7363.22</v>
      </c>
      <c r="H151" s="23">
        <v>0</v>
      </c>
    </row>
    <row r="152" spans="1:8" s="19" customFormat="1" ht="16.5" customHeight="1" x14ac:dyDescent="0.3">
      <c r="A152" s="17" t="s">
        <v>393</v>
      </c>
      <c r="B152" s="44" t="s">
        <v>382</v>
      </c>
      <c r="C152" s="58">
        <f t="shared" ref="C152:H152" si="74">+C153+C154</f>
        <v>0</v>
      </c>
      <c r="D152" s="58">
        <f t="shared" si="74"/>
        <v>2438000</v>
      </c>
      <c r="E152" s="58">
        <f t="shared" si="74"/>
        <v>2380000</v>
      </c>
      <c r="F152" s="58">
        <f t="shared" si="74"/>
        <v>2380000</v>
      </c>
      <c r="G152" s="58">
        <f t="shared" si="74"/>
        <v>1858473.27</v>
      </c>
      <c r="H152" s="58">
        <f t="shared" si="74"/>
        <v>197823.27</v>
      </c>
    </row>
    <row r="153" spans="1:8" s="19" customFormat="1" ht="16.5" customHeight="1" x14ac:dyDescent="0.3">
      <c r="A153" s="22"/>
      <c r="B153" s="42" t="s">
        <v>376</v>
      </c>
      <c r="C153" s="58"/>
      <c r="D153" s="59">
        <v>2438000</v>
      </c>
      <c r="E153" s="59">
        <v>2380000</v>
      </c>
      <c r="F153" s="59">
        <v>2380000</v>
      </c>
      <c r="G153" s="45">
        <v>1858473.27</v>
      </c>
      <c r="H153" s="45">
        <v>197823.27</v>
      </c>
    </row>
    <row r="154" spans="1:8" s="19" customFormat="1" ht="16.5" customHeight="1" x14ac:dyDescent="0.3">
      <c r="A154" s="22"/>
      <c r="B154" s="42" t="s">
        <v>384</v>
      </c>
      <c r="C154" s="58"/>
      <c r="D154" s="59"/>
      <c r="E154" s="59"/>
      <c r="F154" s="59"/>
      <c r="G154" s="45"/>
      <c r="H154" s="45"/>
    </row>
    <row r="155" spans="1:8" ht="16.5" customHeight="1" x14ac:dyDescent="0.3">
      <c r="A155" s="22"/>
      <c r="B155" s="24" t="s">
        <v>325</v>
      </c>
      <c r="C155" s="58"/>
      <c r="D155" s="59"/>
      <c r="E155" s="59"/>
      <c r="F155" s="59"/>
      <c r="G155" s="45">
        <v>-1308.8</v>
      </c>
      <c r="H155" s="45">
        <v>0</v>
      </c>
    </row>
    <row r="156" spans="1:8" ht="16.5" customHeight="1" x14ac:dyDescent="0.3">
      <c r="A156" s="17" t="s">
        <v>395</v>
      </c>
      <c r="B156" s="44" t="s">
        <v>386</v>
      </c>
      <c r="C156" s="56">
        <f>+C157+C158+C159+C160+C161</f>
        <v>0</v>
      </c>
      <c r="D156" s="56">
        <f t="shared" ref="D156:H156" si="75">+D157+D158+D159+D160+D161</f>
        <v>12939660</v>
      </c>
      <c r="E156" s="56">
        <f t="shared" si="75"/>
        <v>13229660</v>
      </c>
      <c r="F156" s="56">
        <f t="shared" si="75"/>
        <v>13229660</v>
      </c>
      <c r="G156" s="56">
        <f t="shared" si="75"/>
        <v>12420510</v>
      </c>
      <c r="H156" s="56">
        <f t="shared" si="75"/>
        <v>1475003.63</v>
      </c>
    </row>
    <row r="157" spans="1:8" x14ac:dyDescent="0.3">
      <c r="A157" s="22"/>
      <c r="B157" s="23" t="s">
        <v>387</v>
      </c>
      <c r="C157" s="58"/>
      <c r="D157" s="59">
        <v>12939660</v>
      </c>
      <c r="E157" s="59">
        <v>13229660</v>
      </c>
      <c r="F157" s="59">
        <v>13229660</v>
      </c>
      <c r="G157" s="45">
        <v>12420510</v>
      </c>
      <c r="H157" s="45">
        <v>1475003.63</v>
      </c>
    </row>
    <row r="158" spans="1:8" ht="30" x14ac:dyDescent="0.3">
      <c r="A158" s="22"/>
      <c r="B158" s="23" t="s">
        <v>388</v>
      </c>
      <c r="C158" s="58"/>
      <c r="D158" s="59"/>
      <c r="E158" s="59"/>
      <c r="F158" s="59"/>
      <c r="G158" s="45"/>
      <c r="H158" s="45"/>
    </row>
    <row r="159" spans="1:8" ht="30" x14ac:dyDescent="0.3">
      <c r="A159" s="22"/>
      <c r="B159" s="23" t="s">
        <v>389</v>
      </c>
      <c r="C159" s="58"/>
      <c r="D159" s="59"/>
      <c r="E159" s="59"/>
      <c r="F159" s="59"/>
      <c r="G159" s="45"/>
      <c r="H159" s="45"/>
    </row>
    <row r="160" spans="1:8" s="19" customFormat="1" ht="45" x14ac:dyDescent="0.3">
      <c r="A160" s="22"/>
      <c r="B160" s="23" t="s">
        <v>390</v>
      </c>
      <c r="C160" s="58"/>
      <c r="D160" s="59"/>
      <c r="E160" s="59"/>
      <c r="F160" s="59"/>
      <c r="G160" s="45"/>
      <c r="H160" s="45"/>
    </row>
    <row r="161" spans="1:8" s="19" customFormat="1" ht="30" x14ac:dyDescent="0.3">
      <c r="A161" s="22"/>
      <c r="B161" s="23" t="s">
        <v>495</v>
      </c>
      <c r="C161" s="58"/>
      <c r="D161" s="59"/>
      <c r="E161" s="59"/>
      <c r="F161" s="59"/>
      <c r="G161" s="45"/>
      <c r="H161" s="45"/>
    </row>
    <row r="162" spans="1:8" ht="30" x14ac:dyDescent="0.3">
      <c r="A162" s="22"/>
      <c r="B162" s="24" t="s">
        <v>325</v>
      </c>
      <c r="C162" s="58"/>
      <c r="D162" s="59"/>
      <c r="E162" s="59"/>
      <c r="F162" s="59"/>
      <c r="G162" s="45">
        <v>-5064.46</v>
      </c>
      <c r="H162" s="45">
        <v>-217.78</v>
      </c>
    </row>
    <row r="163" spans="1:8" ht="16.5" customHeight="1" x14ac:dyDescent="0.3">
      <c r="A163" s="17" t="s">
        <v>400</v>
      </c>
      <c r="B163" s="44" t="s">
        <v>392</v>
      </c>
      <c r="C163" s="58">
        <f>+C164+C165+C166</f>
        <v>0</v>
      </c>
      <c r="D163" s="58">
        <f t="shared" ref="D163:H163" si="76">+D164+D165+D166</f>
        <v>4234000</v>
      </c>
      <c r="E163" s="58">
        <f t="shared" si="76"/>
        <v>4214000</v>
      </c>
      <c r="F163" s="58">
        <f t="shared" si="76"/>
        <v>4214000</v>
      </c>
      <c r="G163" s="58">
        <f t="shared" si="76"/>
        <v>3616300</v>
      </c>
      <c r="H163" s="58">
        <f t="shared" si="76"/>
        <v>391300</v>
      </c>
    </row>
    <row r="164" spans="1:8" ht="16.5" customHeight="1" x14ac:dyDescent="0.3">
      <c r="A164" s="17"/>
      <c r="B164" s="42" t="s">
        <v>376</v>
      </c>
      <c r="C164" s="58"/>
      <c r="D164" s="59">
        <v>4234000</v>
      </c>
      <c r="E164" s="59">
        <v>4214000</v>
      </c>
      <c r="F164" s="59">
        <v>4214000</v>
      </c>
      <c r="G164" s="45">
        <v>3616300</v>
      </c>
      <c r="H164" s="45">
        <v>391300</v>
      </c>
    </row>
    <row r="165" spans="1:8" ht="16.5" customHeight="1" x14ac:dyDescent="0.3">
      <c r="A165" s="22"/>
      <c r="B165" s="42" t="s">
        <v>384</v>
      </c>
      <c r="C165" s="58"/>
      <c r="D165" s="59"/>
      <c r="E165" s="59"/>
      <c r="F165" s="59"/>
      <c r="G165" s="45"/>
      <c r="H165" s="45"/>
    </row>
    <row r="166" spans="1:8" ht="30" x14ac:dyDescent="0.3">
      <c r="A166" s="22"/>
      <c r="B166" s="42" t="s">
        <v>495</v>
      </c>
      <c r="C166" s="58"/>
      <c r="D166" s="59"/>
      <c r="E166" s="59"/>
      <c r="F166" s="59"/>
      <c r="G166" s="45"/>
      <c r="H166" s="45"/>
    </row>
    <row r="167" spans="1:8" ht="16.5" customHeight="1" x14ac:dyDescent="0.3">
      <c r="A167" s="22"/>
      <c r="B167" s="24" t="s">
        <v>325</v>
      </c>
      <c r="C167" s="58"/>
      <c r="D167" s="59"/>
      <c r="E167" s="59"/>
      <c r="F167" s="59"/>
      <c r="G167" s="45">
        <v>-2821</v>
      </c>
      <c r="H167" s="45">
        <v>0</v>
      </c>
    </row>
    <row r="168" spans="1:8" ht="16.5" customHeight="1" x14ac:dyDescent="0.3">
      <c r="A168" s="17" t="s">
        <v>403</v>
      </c>
      <c r="B168" s="24" t="s">
        <v>394</v>
      </c>
      <c r="C168" s="58"/>
      <c r="D168" s="59">
        <v>273000</v>
      </c>
      <c r="E168" s="59">
        <v>251000</v>
      </c>
      <c r="F168" s="59">
        <v>251000</v>
      </c>
      <c r="G168" s="65">
        <v>191000</v>
      </c>
      <c r="H168" s="65">
        <v>20000</v>
      </c>
    </row>
    <row r="169" spans="1:8" ht="16.5" customHeight="1" x14ac:dyDescent="0.3">
      <c r="A169" s="17"/>
      <c r="B169" s="24" t="s">
        <v>325</v>
      </c>
      <c r="C169" s="58"/>
      <c r="D169" s="59"/>
      <c r="E169" s="59"/>
      <c r="F169" s="59"/>
      <c r="G169" s="65"/>
      <c r="H169" s="65"/>
    </row>
    <row r="170" spans="1:8" ht="16.5" customHeight="1" x14ac:dyDescent="0.3">
      <c r="A170" s="17" t="s">
        <v>405</v>
      </c>
      <c r="B170" s="20" t="s">
        <v>396</v>
      </c>
      <c r="C170" s="57">
        <f t="shared" ref="C170" si="77">+C171+C178</f>
        <v>0</v>
      </c>
      <c r="D170" s="57">
        <f t="shared" ref="D170:H170" si="78">+D171+D178</f>
        <v>206383860</v>
      </c>
      <c r="E170" s="57">
        <f t="shared" si="78"/>
        <v>200606710</v>
      </c>
      <c r="F170" s="57">
        <f t="shared" si="78"/>
        <v>200606710</v>
      </c>
      <c r="G170" s="57">
        <f t="shared" si="78"/>
        <v>189173585</v>
      </c>
      <c r="H170" s="57">
        <f t="shared" si="78"/>
        <v>17743840</v>
      </c>
    </row>
    <row r="171" spans="1:8" ht="16.5" customHeight="1" x14ac:dyDescent="0.3">
      <c r="A171" s="22" t="s">
        <v>407</v>
      </c>
      <c r="B171" s="20" t="s">
        <v>397</v>
      </c>
      <c r="C171" s="58">
        <f>C172+C175+C174+C176+C173</f>
        <v>0</v>
      </c>
      <c r="D171" s="58">
        <f t="shared" ref="D171:H171" si="79">D172+D175+D174+D176+D173</f>
        <v>206383860</v>
      </c>
      <c r="E171" s="58">
        <f t="shared" si="79"/>
        <v>200606710</v>
      </c>
      <c r="F171" s="58">
        <f t="shared" si="79"/>
        <v>200606710</v>
      </c>
      <c r="G171" s="58">
        <f t="shared" si="79"/>
        <v>189173585</v>
      </c>
      <c r="H171" s="58">
        <f t="shared" si="79"/>
        <v>17743840</v>
      </c>
    </row>
    <row r="172" spans="1:8" x14ac:dyDescent="0.3">
      <c r="A172" s="22"/>
      <c r="B172" s="23" t="s">
        <v>333</v>
      </c>
      <c r="C172" s="58"/>
      <c r="D172" s="59">
        <v>202909290</v>
      </c>
      <c r="E172" s="59">
        <v>197534930</v>
      </c>
      <c r="F172" s="59">
        <v>197534930</v>
      </c>
      <c r="G172" s="45">
        <v>186101810</v>
      </c>
      <c r="H172" s="45">
        <v>17500000</v>
      </c>
    </row>
    <row r="173" spans="1:8" ht="30" x14ac:dyDescent="0.3">
      <c r="A173" s="22"/>
      <c r="B173" s="23" t="s">
        <v>495</v>
      </c>
      <c r="C173" s="58"/>
      <c r="D173" s="59">
        <v>199460</v>
      </c>
      <c r="E173" s="59">
        <v>199460</v>
      </c>
      <c r="F173" s="59">
        <v>199460</v>
      </c>
      <c r="G173" s="45">
        <v>199455</v>
      </c>
      <c r="H173" s="45">
        <v>0</v>
      </c>
    </row>
    <row r="174" spans="1:8" ht="75" x14ac:dyDescent="0.3">
      <c r="A174" s="22"/>
      <c r="B174" s="23" t="s">
        <v>398</v>
      </c>
      <c r="C174" s="58"/>
      <c r="D174" s="59"/>
      <c r="E174" s="59"/>
      <c r="F174" s="59"/>
      <c r="G174" s="45"/>
      <c r="H174" s="45"/>
    </row>
    <row r="175" spans="1:8" ht="30" x14ac:dyDescent="0.3">
      <c r="A175" s="22"/>
      <c r="B175" s="23" t="s">
        <v>399</v>
      </c>
      <c r="C175" s="58"/>
      <c r="D175" s="59"/>
      <c r="E175" s="59"/>
      <c r="F175" s="59"/>
      <c r="G175" s="65"/>
      <c r="H175" s="65"/>
    </row>
    <row r="176" spans="1:8" ht="30" x14ac:dyDescent="0.3">
      <c r="A176" s="22"/>
      <c r="B176" s="47" t="s">
        <v>401</v>
      </c>
      <c r="C176" s="58"/>
      <c r="D176" s="59">
        <v>3275110</v>
      </c>
      <c r="E176" s="59">
        <v>2872320</v>
      </c>
      <c r="F176" s="59">
        <v>2872320</v>
      </c>
      <c r="G176" s="45">
        <v>2872320</v>
      </c>
      <c r="H176" s="45">
        <v>243840</v>
      </c>
    </row>
    <row r="177" spans="1:8" ht="30" x14ac:dyDescent="0.3">
      <c r="A177" s="22"/>
      <c r="B177" s="24" t="s">
        <v>325</v>
      </c>
      <c r="C177" s="58"/>
      <c r="D177" s="59"/>
      <c r="E177" s="59"/>
      <c r="F177" s="59"/>
      <c r="G177" s="45">
        <v>-378385.05</v>
      </c>
      <c r="H177" s="45">
        <v>-6997.94</v>
      </c>
    </row>
    <row r="178" spans="1:8" ht="16.5" customHeight="1" x14ac:dyDescent="0.3">
      <c r="A178" s="22" t="s">
        <v>411</v>
      </c>
      <c r="B178" s="20" t="s">
        <v>402</v>
      </c>
      <c r="C178" s="58">
        <f t="shared" ref="C178:H178" si="80">C179+C180</f>
        <v>0</v>
      </c>
      <c r="D178" s="58">
        <f t="shared" si="80"/>
        <v>0</v>
      </c>
      <c r="E178" s="58">
        <f t="shared" si="80"/>
        <v>0</v>
      </c>
      <c r="F178" s="58">
        <f t="shared" si="80"/>
        <v>0</v>
      </c>
      <c r="G178" s="58">
        <f t="shared" si="80"/>
        <v>0</v>
      </c>
      <c r="H178" s="58">
        <f t="shared" si="80"/>
        <v>0</v>
      </c>
    </row>
    <row r="179" spans="1:8" ht="16.5" customHeight="1" x14ac:dyDescent="0.3">
      <c r="A179" s="22"/>
      <c r="B179" s="23" t="s">
        <v>333</v>
      </c>
      <c r="C179" s="58"/>
      <c r="D179" s="59"/>
      <c r="E179" s="59"/>
      <c r="F179" s="59"/>
      <c r="G179" s="45"/>
      <c r="H179" s="45"/>
    </row>
    <row r="180" spans="1:8" ht="16.5" customHeight="1" x14ac:dyDescent="0.3">
      <c r="A180" s="22"/>
      <c r="B180" s="48" t="s">
        <v>404</v>
      </c>
      <c r="C180" s="58"/>
      <c r="D180" s="59"/>
      <c r="E180" s="59"/>
      <c r="F180" s="59"/>
      <c r="G180" s="45"/>
      <c r="H180" s="45"/>
    </row>
    <row r="181" spans="1:8" ht="16.5" customHeight="1" x14ac:dyDescent="0.3">
      <c r="A181" s="22"/>
      <c r="B181" s="24" t="s">
        <v>325</v>
      </c>
      <c r="C181" s="58"/>
      <c r="D181" s="59"/>
      <c r="E181" s="59"/>
      <c r="F181" s="59"/>
      <c r="G181" s="45"/>
      <c r="H181" s="45"/>
    </row>
    <row r="182" spans="1:8" ht="16.5" customHeight="1" x14ac:dyDescent="0.3">
      <c r="A182" s="17" t="s">
        <v>414</v>
      </c>
      <c r="B182" s="24" t="s">
        <v>406</v>
      </c>
      <c r="C182" s="58"/>
      <c r="D182" s="59">
        <v>2296000</v>
      </c>
      <c r="E182" s="59">
        <v>2248000</v>
      </c>
      <c r="F182" s="59">
        <v>2248000</v>
      </c>
      <c r="G182" s="45">
        <v>1865931</v>
      </c>
      <c r="H182" s="45">
        <v>172701</v>
      </c>
    </row>
    <row r="183" spans="1:8" ht="16.5" customHeight="1" x14ac:dyDescent="0.3">
      <c r="A183" s="17"/>
      <c r="B183" s="24" t="s">
        <v>325</v>
      </c>
      <c r="C183" s="58"/>
      <c r="D183" s="59"/>
      <c r="E183" s="59"/>
      <c r="F183" s="59"/>
      <c r="G183" s="45">
        <v>-19846.25</v>
      </c>
      <c r="H183" s="45">
        <v>0</v>
      </c>
    </row>
    <row r="184" spans="1:8" ht="30" x14ac:dyDescent="0.3">
      <c r="A184" s="17" t="s">
        <v>415</v>
      </c>
      <c r="B184" s="24" t="s">
        <v>408</v>
      </c>
      <c r="C184" s="58"/>
      <c r="D184" s="59">
        <v>7018480</v>
      </c>
      <c r="E184" s="59">
        <v>7018480</v>
      </c>
      <c r="F184" s="59">
        <v>7018480</v>
      </c>
      <c r="G184" s="45">
        <v>6873865.46</v>
      </c>
      <c r="H184" s="45">
        <v>3189912.66</v>
      </c>
    </row>
    <row r="185" spans="1:8" ht="16.5" customHeight="1" x14ac:dyDescent="0.3">
      <c r="A185" s="17"/>
      <c r="B185" s="24" t="s">
        <v>325</v>
      </c>
      <c r="C185" s="58"/>
      <c r="D185" s="59"/>
      <c r="E185" s="59"/>
      <c r="F185" s="59"/>
      <c r="G185" s="45">
        <v>-92763.65</v>
      </c>
      <c r="H185" s="45">
        <v>-926.04</v>
      </c>
    </row>
    <row r="186" spans="1:8" ht="30" x14ac:dyDescent="0.3">
      <c r="A186" s="17"/>
      <c r="B186" s="20" t="s">
        <v>409</v>
      </c>
      <c r="C186" s="58">
        <f t="shared" ref="C186:H186" si="81">C90+C102+C118+C134+C136+C138+C147+C151+C155+C162+C167+C169+C177+C181+C183+C185</f>
        <v>0</v>
      </c>
      <c r="D186" s="58">
        <f t="shared" si="81"/>
        <v>0</v>
      </c>
      <c r="E186" s="58">
        <f t="shared" si="81"/>
        <v>0</v>
      </c>
      <c r="F186" s="58">
        <f t="shared" si="81"/>
        <v>0</v>
      </c>
      <c r="G186" s="58">
        <f t="shared" si="81"/>
        <v>-527626.55999999994</v>
      </c>
      <c r="H186" s="58">
        <f t="shared" si="81"/>
        <v>-9359.2599999999984</v>
      </c>
    </row>
    <row r="187" spans="1:8" ht="30" x14ac:dyDescent="0.3">
      <c r="A187" s="17" t="s">
        <v>205</v>
      </c>
      <c r="B187" s="20" t="s">
        <v>190</v>
      </c>
      <c r="C187" s="58">
        <f t="shared" ref="C187:H187" si="82">C188</f>
        <v>0</v>
      </c>
      <c r="D187" s="58">
        <f t="shared" si="82"/>
        <v>211655430</v>
      </c>
      <c r="E187" s="58">
        <f t="shared" si="82"/>
        <v>211655430</v>
      </c>
      <c r="F187" s="58">
        <f t="shared" si="82"/>
        <v>211655430</v>
      </c>
      <c r="G187" s="58">
        <f t="shared" si="82"/>
        <v>208377620</v>
      </c>
      <c r="H187" s="58">
        <f t="shared" si="82"/>
        <v>19264207</v>
      </c>
    </row>
    <row r="188" spans="1:8" x14ac:dyDescent="0.3">
      <c r="A188" s="17" t="s">
        <v>418</v>
      </c>
      <c r="B188" s="20" t="s">
        <v>410</v>
      </c>
      <c r="C188" s="58">
        <f t="shared" ref="C188:H188" si="83">C189+C198</f>
        <v>0</v>
      </c>
      <c r="D188" s="58">
        <f t="shared" si="83"/>
        <v>211655430</v>
      </c>
      <c r="E188" s="58">
        <f t="shared" si="83"/>
        <v>211655430</v>
      </c>
      <c r="F188" s="58">
        <f t="shared" si="83"/>
        <v>211655430</v>
      </c>
      <c r="G188" s="58">
        <f t="shared" si="83"/>
        <v>208377620</v>
      </c>
      <c r="H188" s="58">
        <f t="shared" si="83"/>
        <v>19264207</v>
      </c>
    </row>
    <row r="189" spans="1:8" ht="45" x14ac:dyDescent="0.3">
      <c r="A189" s="17" t="s">
        <v>420</v>
      </c>
      <c r="B189" s="20" t="s">
        <v>412</v>
      </c>
      <c r="C189" s="58">
        <f>C190+C193+C196+C191+C192+C197</f>
        <v>0</v>
      </c>
      <c r="D189" s="58">
        <f t="shared" ref="D189:H189" si="84">D190+D193+D196+D191+D192+D197</f>
        <v>209475430</v>
      </c>
      <c r="E189" s="58">
        <f t="shared" si="84"/>
        <v>209475430</v>
      </c>
      <c r="F189" s="58">
        <f t="shared" si="84"/>
        <v>209475430</v>
      </c>
      <c r="G189" s="58">
        <f t="shared" si="84"/>
        <v>206227620</v>
      </c>
      <c r="H189" s="58">
        <f t="shared" si="84"/>
        <v>19264207</v>
      </c>
    </row>
    <row r="190" spans="1:8" ht="45" x14ac:dyDescent="0.3">
      <c r="A190" s="17"/>
      <c r="B190" s="24" t="s">
        <v>481</v>
      </c>
      <c r="C190" s="58"/>
      <c r="D190" s="59">
        <v>187533940</v>
      </c>
      <c r="E190" s="59">
        <v>187533940</v>
      </c>
      <c r="F190" s="59">
        <v>187533940</v>
      </c>
      <c r="G190" s="58">
        <v>187533933</v>
      </c>
      <c r="H190" s="58">
        <v>17630720</v>
      </c>
    </row>
    <row r="191" spans="1:8" ht="60" x14ac:dyDescent="0.3">
      <c r="A191" s="17"/>
      <c r="B191" s="24" t="s">
        <v>482</v>
      </c>
      <c r="C191" s="58"/>
      <c r="D191" s="59">
        <v>1247010</v>
      </c>
      <c r="E191" s="59">
        <v>1247010</v>
      </c>
      <c r="F191" s="59">
        <v>1247010</v>
      </c>
      <c r="G191" s="58">
        <v>1247002</v>
      </c>
      <c r="H191" s="58">
        <v>124531</v>
      </c>
    </row>
    <row r="192" spans="1:8" ht="60" x14ac:dyDescent="0.3">
      <c r="A192" s="17"/>
      <c r="B192" s="24" t="s">
        <v>483</v>
      </c>
      <c r="C192" s="58"/>
      <c r="D192" s="59">
        <v>357550</v>
      </c>
      <c r="E192" s="59">
        <v>357550</v>
      </c>
      <c r="F192" s="59">
        <v>357550</v>
      </c>
      <c r="G192" s="58">
        <v>357547</v>
      </c>
      <c r="H192" s="58">
        <v>35977</v>
      </c>
    </row>
    <row r="193" spans="1:8" ht="60" x14ac:dyDescent="0.3">
      <c r="A193" s="17"/>
      <c r="B193" s="24" t="s">
        <v>484</v>
      </c>
      <c r="C193" s="58">
        <f>C194+C195</f>
        <v>0</v>
      </c>
      <c r="D193" s="58">
        <f t="shared" ref="D193:H193" si="85">D194+D195</f>
        <v>14582930</v>
      </c>
      <c r="E193" s="58">
        <f t="shared" si="85"/>
        <v>14582930</v>
      </c>
      <c r="F193" s="58">
        <f t="shared" si="85"/>
        <v>14582930</v>
      </c>
      <c r="G193" s="58">
        <f t="shared" si="85"/>
        <v>14582925</v>
      </c>
      <c r="H193" s="58">
        <f t="shared" si="85"/>
        <v>1472979</v>
      </c>
    </row>
    <row r="194" spans="1:8" ht="135" x14ac:dyDescent="0.3">
      <c r="A194" s="17"/>
      <c r="B194" s="24" t="s">
        <v>413</v>
      </c>
      <c r="C194" s="58"/>
      <c r="D194" s="59">
        <v>6643320</v>
      </c>
      <c r="E194" s="59">
        <v>6643320</v>
      </c>
      <c r="F194" s="59">
        <v>6643320</v>
      </c>
      <c r="G194" s="58">
        <v>6643320</v>
      </c>
      <c r="H194" s="58">
        <v>664691</v>
      </c>
    </row>
    <row r="195" spans="1:8" ht="120" x14ac:dyDescent="0.3">
      <c r="A195" s="17"/>
      <c r="B195" s="24" t="s">
        <v>485</v>
      </c>
      <c r="C195" s="58"/>
      <c r="D195" s="59">
        <v>7939610</v>
      </c>
      <c r="E195" s="59">
        <v>7939610</v>
      </c>
      <c r="F195" s="59">
        <v>7939610</v>
      </c>
      <c r="G195" s="58">
        <v>7939605</v>
      </c>
      <c r="H195" s="58">
        <v>808288</v>
      </c>
    </row>
    <row r="196" spans="1:8" ht="75" x14ac:dyDescent="0.3">
      <c r="A196" s="17"/>
      <c r="B196" s="24" t="s">
        <v>486</v>
      </c>
      <c r="C196" s="58"/>
      <c r="D196" s="59"/>
      <c r="E196" s="59"/>
      <c r="F196" s="59"/>
      <c r="G196" s="58"/>
      <c r="H196" s="58"/>
    </row>
    <row r="197" spans="1:8" ht="60" x14ac:dyDescent="0.3">
      <c r="A197" s="17"/>
      <c r="B197" s="24" t="s">
        <v>487</v>
      </c>
      <c r="C197" s="58"/>
      <c r="D197" s="59">
        <v>5754000</v>
      </c>
      <c r="E197" s="59">
        <v>5754000</v>
      </c>
      <c r="F197" s="59">
        <v>5754000</v>
      </c>
      <c r="G197" s="58">
        <v>2506213</v>
      </c>
      <c r="H197" s="58">
        <v>0</v>
      </c>
    </row>
    <row r="198" spans="1:8" x14ac:dyDescent="0.3">
      <c r="A198" s="17" t="s">
        <v>426</v>
      </c>
      <c r="B198" s="20" t="s">
        <v>488</v>
      </c>
      <c r="C198" s="58">
        <f>C199+C200</f>
        <v>0</v>
      </c>
      <c r="D198" s="58">
        <f t="shared" ref="D198:H198" si="86">D199+D200</f>
        <v>2180000</v>
      </c>
      <c r="E198" s="58">
        <f t="shared" si="86"/>
        <v>2180000</v>
      </c>
      <c r="F198" s="58">
        <f t="shared" si="86"/>
        <v>2180000</v>
      </c>
      <c r="G198" s="58">
        <f t="shared" si="86"/>
        <v>2150000</v>
      </c>
      <c r="H198" s="58">
        <f t="shared" si="86"/>
        <v>0</v>
      </c>
    </row>
    <row r="199" spans="1:8" ht="60" x14ac:dyDescent="0.3">
      <c r="A199" s="17"/>
      <c r="B199" s="24" t="s">
        <v>489</v>
      </c>
      <c r="C199" s="58"/>
      <c r="D199" s="59"/>
      <c r="E199" s="59"/>
      <c r="F199" s="59"/>
      <c r="G199" s="58"/>
      <c r="H199" s="58"/>
    </row>
    <row r="200" spans="1:8" ht="30" x14ac:dyDescent="0.3">
      <c r="A200" s="17"/>
      <c r="B200" s="24" t="s">
        <v>490</v>
      </c>
      <c r="C200" s="58"/>
      <c r="D200" s="59">
        <v>2180000</v>
      </c>
      <c r="E200" s="59">
        <v>2180000</v>
      </c>
      <c r="F200" s="59">
        <v>2180000</v>
      </c>
      <c r="G200" s="58">
        <v>2150000</v>
      </c>
      <c r="H200" s="58">
        <v>0</v>
      </c>
    </row>
    <row r="201" spans="1:8" x14ac:dyDescent="0.3">
      <c r="A201" s="17" t="s">
        <v>428</v>
      </c>
      <c r="B201" s="49" t="s">
        <v>416</v>
      </c>
      <c r="C201" s="62">
        <f>+C202</f>
        <v>0</v>
      </c>
      <c r="D201" s="62">
        <f t="shared" ref="D201:H203" si="87">+D202</f>
        <v>63109930</v>
      </c>
      <c r="E201" s="62">
        <f t="shared" si="87"/>
        <v>63109930</v>
      </c>
      <c r="F201" s="62">
        <f t="shared" si="87"/>
        <v>63109930</v>
      </c>
      <c r="G201" s="62">
        <f t="shared" si="87"/>
        <v>62546100</v>
      </c>
      <c r="H201" s="62">
        <f t="shared" si="87"/>
        <v>6982079</v>
      </c>
    </row>
    <row r="202" spans="1:8" ht="16.5" customHeight="1" x14ac:dyDescent="0.3">
      <c r="A202" s="17" t="s">
        <v>430</v>
      </c>
      <c r="B202" s="49" t="s">
        <v>186</v>
      </c>
      <c r="C202" s="62">
        <f>+C203</f>
        <v>0</v>
      </c>
      <c r="D202" s="62">
        <f t="shared" si="87"/>
        <v>63109930</v>
      </c>
      <c r="E202" s="62">
        <f t="shared" si="87"/>
        <v>63109930</v>
      </c>
      <c r="F202" s="62">
        <f t="shared" si="87"/>
        <v>63109930</v>
      </c>
      <c r="G202" s="62">
        <f t="shared" si="87"/>
        <v>62546100</v>
      </c>
      <c r="H202" s="62">
        <f t="shared" si="87"/>
        <v>6982079</v>
      </c>
    </row>
    <row r="203" spans="1:8" ht="16.5" customHeight="1" x14ac:dyDescent="0.3">
      <c r="A203" s="17" t="s">
        <v>432</v>
      </c>
      <c r="B203" s="20" t="s">
        <v>417</v>
      </c>
      <c r="C203" s="62">
        <f>+C204</f>
        <v>0</v>
      </c>
      <c r="D203" s="62">
        <f t="shared" si="87"/>
        <v>63109930</v>
      </c>
      <c r="E203" s="62">
        <f t="shared" si="87"/>
        <v>63109930</v>
      </c>
      <c r="F203" s="62">
        <f t="shared" si="87"/>
        <v>63109930</v>
      </c>
      <c r="G203" s="62">
        <f t="shared" si="87"/>
        <v>62546100</v>
      </c>
      <c r="H203" s="62">
        <f t="shared" si="87"/>
        <v>6982079</v>
      </c>
    </row>
    <row r="204" spans="1:8" ht="16.5" customHeight="1" x14ac:dyDescent="0.3">
      <c r="A204" s="22" t="s">
        <v>434</v>
      </c>
      <c r="B204" s="49" t="s">
        <v>419</v>
      </c>
      <c r="C204" s="57">
        <f t="shared" ref="C204:H204" si="88">C205</f>
        <v>0</v>
      </c>
      <c r="D204" s="57">
        <f t="shared" si="88"/>
        <v>63109930</v>
      </c>
      <c r="E204" s="57">
        <f t="shared" si="88"/>
        <v>63109930</v>
      </c>
      <c r="F204" s="57">
        <f t="shared" si="88"/>
        <v>63109930</v>
      </c>
      <c r="G204" s="57">
        <f t="shared" si="88"/>
        <v>62546100</v>
      </c>
      <c r="H204" s="57">
        <f t="shared" si="88"/>
        <v>6982079</v>
      </c>
    </row>
    <row r="205" spans="1:8" ht="16.5" customHeight="1" x14ac:dyDescent="0.3">
      <c r="A205" s="22" t="s">
        <v>436</v>
      </c>
      <c r="B205" s="49" t="s">
        <v>421</v>
      </c>
      <c r="C205" s="57">
        <f t="shared" ref="C205:H205" si="89">C207+C208+C209</f>
        <v>0</v>
      </c>
      <c r="D205" s="57">
        <f t="shared" si="89"/>
        <v>63109930</v>
      </c>
      <c r="E205" s="57">
        <f t="shared" si="89"/>
        <v>63109930</v>
      </c>
      <c r="F205" s="57">
        <f t="shared" si="89"/>
        <v>63109930</v>
      </c>
      <c r="G205" s="57">
        <f t="shared" si="89"/>
        <v>62546100</v>
      </c>
      <c r="H205" s="57">
        <f t="shared" si="89"/>
        <v>6982079</v>
      </c>
    </row>
    <row r="206" spans="1:8" ht="16.5" customHeight="1" x14ac:dyDescent="0.3">
      <c r="A206" s="17" t="s">
        <v>438</v>
      </c>
      <c r="B206" s="49" t="s">
        <v>422</v>
      </c>
      <c r="C206" s="57">
        <f t="shared" ref="C206:H206" si="90">C207</f>
        <v>0</v>
      </c>
      <c r="D206" s="57">
        <f t="shared" si="90"/>
        <v>49166130</v>
      </c>
      <c r="E206" s="57">
        <f t="shared" si="90"/>
        <v>49166130</v>
      </c>
      <c r="F206" s="57">
        <f t="shared" si="90"/>
        <v>49166130</v>
      </c>
      <c r="G206" s="57">
        <f t="shared" si="90"/>
        <v>48924621</v>
      </c>
      <c r="H206" s="57">
        <f t="shared" si="90"/>
        <v>5438647</v>
      </c>
    </row>
    <row r="207" spans="1:8" ht="16.5" customHeight="1" x14ac:dyDescent="0.3">
      <c r="A207" s="22" t="s">
        <v>440</v>
      </c>
      <c r="B207" s="50" t="s">
        <v>423</v>
      </c>
      <c r="C207" s="58"/>
      <c r="D207" s="59">
        <v>49166130</v>
      </c>
      <c r="E207" s="59">
        <v>49166130</v>
      </c>
      <c r="F207" s="59">
        <v>49166130</v>
      </c>
      <c r="G207" s="45">
        <f>48901432+23189</f>
        <v>48924621</v>
      </c>
      <c r="H207" s="45">
        <v>5438647</v>
      </c>
    </row>
    <row r="208" spans="1:8" ht="16.5" customHeight="1" x14ac:dyDescent="0.3">
      <c r="A208" s="22" t="s">
        <v>441</v>
      </c>
      <c r="B208" s="50" t="s">
        <v>424</v>
      </c>
      <c r="C208" s="58"/>
      <c r="D208" s="59">
        <v>13943800</v>
      </c>
      <c r="E208" s="59">
        <v>13943800</v>
      </c>
      <c r="F208" s="59">
        <v>13943800</v>
      </c>
      <c r="G208" s="45">
        <f>13606658+18892</f>
        <v>13625550</v>
      </c>
      <c r="H208" s="45">
        <v>1543432</v>
      </c>
    </row>
    <row r="209" spans="1:8" ht="16.5" customHeight="1" x14ac:dyDescent="0.3">
      <c r="A209" s="22"/>
      <c r="B209" s="28" t="s">
        <v>425</v>
      </c>
      <c r="C209" s="58"/>
      <c r="D209" s="59"/>
      <c r="E209" s="59"/>
      <c r="F209" s="59"/>
      <c r="G209" s="45">
        <v>-4071</v>
      </c>
      <c r="H209" s="45">
        <v>0</v>
      </c>
    </row>
    <row r="210" spans="1:8" ht="45" x14ac:dyDescent="0.3">
      <c r="A210" s="22" t="s">
        <v>208</v>
      </c>
      <c r="B210" s="51" t="s">
        <v>192</v>
      </c>
      <c r="C210" s="55">
        <f t="shared" ref="C210" si="91">C215+C211</f>
        <v>0</v>
      </c>
      <c r="D210" s="55">
        <f t="shared" ref="D210:H210" si="92">D215+D211</f>
        <v>0</v>
      </c>
      <c r="E210" s="55">
        <f t="shared" si="92"/>
        <v>0</v>
      </c>
      <c r="F210" s="55">
        <f t="shared" si="92"/>
        <v>0</v>
      </c>
      <c r="G210" s="55">
        <f t="shared" si="92"/>
        <v>0</v>
      </c>
      <c r="H210" s="55">
        <f t="shared" si="92"/>
        <v>0</v>
      </c>
    </row>
    <row r="211" spans="1:8" x14ac:dyDescent="0.3">
      <c r="A211" s="22" t="s">
        <v>443</v>
      </c>
      <c r="B211" s="51" t="s">
        <v>427</v>
      </c>
      <c r="C211" s="55">
        <f t="shared" ref="C211" si="93">C212+C213+C214</f>
        <v>0</v>
      </c>
      <c r="D211" s="55">
        <f t="shared" ref="D211:H211" si="94">D212+D213+D214</f>
        <v>0</v>
      </c>
      <c r="E211" s="55">
        <f t="shared" si="94"/>
        <v>0</v>
      </c>
      <c r="F211" s="55">
        <f t="shared" si="94"/>
        <v>0</v>
      </c>
      <c r="G211" s="55">
        <f t="shared" si="94"/>
        <v>0</v>
      </c>
      <c r="H211" s="55">
        <f t="shared" si="94"/>
        <v>0</v>
      </c>
    </row>
    <row r="212" spans="1:8" x14ac:dyDescent="0.3">
      <c r="A212" s="22" t="s">
        <v>444</v>
      </c>
      <c r="B212" s="51" t="s">
        <v>429</v>
      </c>
      <c r="C212" s="55"/>
      <c r="D212" s="59"/>
      <c r="E212" s="59"/>
      <c r="F212" s="59"/>
      <c r="G212" s="55"/>
      <c r="H212" s="55"/>
    </row>
    <row r="213" spans="1:8" x14ac:dyDescent="0.3">
      <c r="A213" s="22" t="s">
        <v>445</v>
      </c>
      <c r="B213" s="51" t="s">
        <v>431</v>
      </c>
      <c r="C213" s="55"/>
      <c r="D213" s="59"/>
      <c r="E213" s="59"/>
      <c r="F213" s="59"/>
      <c r="G213" s="55"/>
      <c r="H213" s="55"/>
    </row>
    <row r="214" spans="1:8" x14ac:dyDescent="0.3">
      <c r="A214" s="22" t="s">
        <v>446</v>
      </c>
      <c r="B214" s="51" t="s">
        <v>433</v>
      </c>
      <c r="C214" s="55"/>
      <c r="D214" s="59"/>
      <c r="E214" s="59"/>
      <c r="F214" s="59"/>
      <c r="G214" s="55"/>
      <c r="H214" s="55"/>
    </row>
    <row r="215" spans="1:8" ht="30" x14ac:dyDescent="0.3">
      <c r="A215" s="22" t="s">
        <v>447</v>
      </c>
      <c r="B215" s="51" t="s">
        <v>435</v>
      </c>
      <c r="C215" s="55">
        <f t="shared" ref="C215:H215" si="95">C216+C217+C218</f>
        <v>0</v>
      </c>
      <c r="D215" s="55">
        <f t="shared" si="95"/>
        <v>0</v>
      </c>
      <c r="E215" s="55">
        <f t="shared" si="95"/>
        <v>0</v>
      </c>
      <c r="F215" s="55">
        <f t="shared" si="95"/>
        <v>0</v>
      </c>
      <c r="G215" s="55">
        <f t="shared" si="95"/>
        <v>0</v>
      </c>
      <c r="H215" s="55">
        <f t="shared" si="95"/>
        <v>0</v>
      </c>
    </row>
    <row r="216" spans="1:8" x14ac:dyDescent="0.3">
      <c r="A216" s="22" t="s">
        <v>448</v>
      </c>
      <c r="B216" s="52" t="s">
        <v>437</v>
      </c>
      <c r="C216" s="45"/>
      <c r="D216" s="59"/>
      <c r="E216" s="59"/>
      <c r="F216" s="59"/>
      <c r="G216" s="45"/>
      <c r="H216" s="45"/>
    </row>
    <row r="217" spans="1:8" x14ac:dyDescent="0.3">
      <c r="A217" s="22" t="s">
        <v>450</v>
      </c>
      <c r="B217" s="52" t="s">
        <v>439</v>
      </c>
      <c r="C217" s="45"/>
      <c r="D217" s="59"/>
      <c r="E217" s="59"/>
      <c r="F217" s="59"/>
      <c r="G217" s="45"/>
      <c r="H217" s="45"/>
    </row>
    <row r="218" spans="1:8" x14ac:dyDescent="0.3">
      <c r="A218" s="22" t="s">
        <v>452</v>
      </c>
      <c r="B218" s="52" t="s">
        <v>433</v>
      </c>
      <c r="C218" s="45"/>
      <c r="D218" s="59"/>
      <c r="E218" s="59"/>
      <c r="F218" s="59"/>
      <c r="G218" s="45"/>
      <c r="H218" s="45"/>
    </row>
    <row r="219" spans="1:8" x14ac:dyDescent="0.3">
      <c r="A219" s="22" t="s">
        <v>453</v>
      </c>
      <c r="B219" s="51" t="s">
        <v>442</v>
      </c>
      <c r="C219" s="55">
        <f>C220</f>
        <v>0</v>
      </c>
      <c r="D219" s="55">
        <f t="shared" ref="D219:H220" si="96">D220</f>
        <v>0</v>
      </c>
      <c r="E219" s="55">
        <f t="shared" si="96"/>
        <v>0</v>
      </c>
      <c r="F219" s="55">
        <f t="shared" si="96"/>
        <v>0</v>
      </c>
      <c r="G219" s="55">
        <f t="shared" si="96"/>
        <v>0</v>
      </c>
      <c r="H219" s="55">
        <f t="shared" si="96"/>
        <v>0</v>
      </c>
    </row>
    <row r="220" spans="1:8" x14ac:dyDescent="0.3">
      <c r="A220" s="22" t="s">
        <v>454</v>
      </c>
      <c r="B220" s="51" t="s">
        <v>186</v>
      </c>
      <c r="C220" s="55">
        <f>C221</f>
        <v>0</v>
      </c>
      <c r="D220" s="55">
        <f t="shared" si="96"/>
        <v>0</v>
      </c>
      <c r="E220" s="55">
        <f t="shared" si="96"/>
        <v>0</v>
      </c>
      <c r="F220" s="55">
        <f t="shared" si="96"/>
        <v>0</v>
      </c>
      <c r="G220" s="55">
        <f t="shared" si="96"/>
        <v>0</v>
      </c>
      <c r="H220" s="55">
        <f t="shared" si="96"/>
        <v>0</v>
      </c>
    </row>
    <row r="221" spans="1:8" ht="45" x14ac:dyDescent="0.3">
      <c r="A221" s="22" t="s">
        <v>455</v>
      </c>
      <c r="B221" s="51" t="s">
        <v>192</v>
      </c>
      <c r="C221" s="55">
        <f t="shared" ref="C221" si="97">C224</f>
        <v>0</v>
      </c>
      <c r="D221" s="55">
        <f t="shared" ref="D221:H221" si="98">D224</f>
        <v>0</v>
      </c>
      <c r="E221" s="55">
        <f t="shared" si="98"/>
        <v>0</v>
      </c>
      <c r="F221" s="55">
        <f t="shared" si="98"/>
        <v>0</v>
      </c>
      <c r="G221" s="55">
        <f t="shared" si="98"/>
        <v>0</v>
      </c>
      <c r="H221" s="55">
        <f t="shared" si="98"/>
        <v>0</v>
      </c>
    </row>
    <row r="222" spans="1:8" x14ac:dyDescent="0.3">
      <c r="A222" s="22" t="s">
        <v>456</v>
      </c>
      <c r="B222" s="51" t="s">
        <v>203</v>
      </c>
      <c r="C222" s="55">
        <f t="shared" ref="C222:C227" si="99">C223</f>
        <v>0</v>
      </c>
      <c r="D222" s="55">
        <f t="shared" ref="D222:H224" si="100">D223</f>
        <v>0</v>
      </c>
      <c r="E222" s="55">
        <f t="shared" si="100"/>
        <v>0</v>
      </c>
      <c r="F222" s="55">
        <f t="shared" si="100"/>
        <v>0</v>
      </c>
      <c r="G222" s="55">
        <f t="shared" si="100"/>
        <v>0</v>
      </c>
      <c r="H222" s="55">
        <f t="shared" si="100"/>
        <v>0</v>
      </c>
    </row>
    <row r="223" spans="1:8" x14ac:dyDescent="0.3">
      <c r="A223" s="22" t="s">
        <v>457</v>
      </c>
      <c r="B223" s="51" t="s">
        <v>186</v>
      </c>
      <c r="C223" s="55">
        <f t="shared" si="99"/>
        <v>0</v>
      </c>
      <c r="D223" s="55">
        <f t="shared" si="100"/>
        <v>0</v>
      </c>
      <c r="E223" s="55">
        <f t="shared" si="100"/>
        <v>0</v>
      </c>
      <c r="F223" s="55">
        <f t="shared" si="100"/>
        <v>0</v>
      </c>
      <c r="G223" s="55">
        <f t="shared" si="100"/>
        <v>0</v>
      </c>
      <c r="H223" s="55">
        <f t="shared" si="100"/>
        <v>0</v>
      </c>
    </row>
    <row r="224" spans="1:8" ht="45" x14ac:dyDescent="0.3">
      <c r="A224" s="22" t="s">
        <v>458</v>
      </c>
      <c r="B224" s="52" t="s">
        <v>192</v>
      </c>
      <c r="C224" s="55">
        <f t="shared" si="99"/>
        <v>0</v>
      </c>
      <c r="D224" s="55">
        <f t="shared" si="100"/>
        <v>0</v>
      </c>
      <c r="E224" s="55">
        <f t="shared" si="100"/>
        <v>0</v>
      </c>
      <c r="F224" s="55">
        <f t="shared" si="100"/>
        <v>0</v>
      </c>
      <c r="G224" s="55">
        <f t="shared" si="100"/>
        <v>0</v>
      </c>
      <c r="H224" s="55">
        <f t="shared" si="100"/>
        <v>0</v>
      </c>
    </row>
    <row r="225" spans="1:8" ht="30" x14ac:dyDescent="0.3">
      <c r="A225" s="22" t="s">
        <v>459</v>
      </c>
      <c r="B225" s="51" t="s">
        <v>435</v>
      </c>
      <c r="C225" s="55">
        <f t="shared" si="99"/>
        <v>0</v>
      </c>
      <c r="D225" s="55">
        <f t="shared" ref="D225:H227" si="101">D226</f>
        <v>0</v>
      </c>
      <c r="E225" s="55">
        <f t="shared" si="101"/>
        <v>0</v>
      </c>
      <c r="F225" s="55">
        <f t="shared" si="101"/>
        <v>0</v>
      </c>
      <c r="G225" s="55">
        <f t="shared" si="101"/>
        <v>0</v>
      </c>
      <c r="H225" s="55">
        <f t="shared" si="101"/>
        <v>0</v>
      </c>
    </row>
    <row r="226" spans="1:8" x14ac:dyDescent="0.3">
      <c r="A226" s="22" t="s">
        <v>460</v>
      </c>
      <c r="B226" s="51" t="s">
        <v>439</v>
      </c>
      <c r="C226" s="55">
        <f t="shared" si="99"/>
        <v>0</v>
      </c>
      <c r="D226" s="55">
        <f t="shared" si="101"/>
        <v>0</v>
      </c>
      <c r="E226" s="55">
        <f t="shared" si="101"/>
        <v>0</v>
      </c>
      <c r="F226" s="55">
        <f t="shared" si="101"/>
        <v>0</v>
      </c>
      <c r="G226" s="55">
        <f t="shared" si="101"/>
        <v>0</v>
      </c>
      <c r="H226" s="55">
        <f t="shared" si="101"/>
        <v>0</v>
      </c>
    </row>
    <row r="227" spans="1:8" x14ac:dyDescent="0.3">
      <c r="A227" s="22" t="s">
        <v>461</v>
      </c>
      <c r="B227" s="51" t="s">
        <v>449</v>
      </c>
      <c r="C227" s="55">
        <f t="shared" si="99"/>
        <v>0</v>
      </c>
      <c r="D227" s="55">
        <f t="shared" si="101"/>
        <v>0</v>
      </c>
      <c r="E227" s="55">
        <f t="shared" si="101"/>
        <v>0</v>
      </c>
      <c r="F227" s="55">
        <f t="shared" si="101"/>
        <v>0</v>
      </c>
      <c r="G227" s="55">
        <f t="shared" si="101"/>
        <v>0</v>
      </c>
      <c r="H227" s="55">
        <f t="shared" si="101"/>
        <v>0</v>
      </c>
    </row>
    <row r="228" spans="1:8" x14ac:dyDescent="0.3">
      <c r="A228" s="22" t="s">
        <v>462</v>
      </c>
      <c r="B228" s="52" t="s">
        <v>451</v>
      </c>
      <c r="C228" s="45"/>
      <c r="D228" s="59"/>
      <c r="E228" s="59"/>
      <c r="F228" s="59"/>
      <c r="G228" s="45"/>
      <c r="H228" s="45"/>
    </row>
    <row r="229" spans="1:8" ht="15.75" x14ac:dyDescent="0.3">
      <c r="A229" s="82"/>
      <c r="B229" s="132" t="s">
        <v>509</v>
      </c>
    </row>
    <row r="230" spans="1:8" ht="15.75" x14ac:dyDescent="0.3">
      <c r="A230" s="140" t="s">
        <v>499</v>
      </c>
      <c r="B230" s="140"/>
    </row>
    <row r="231" spans="1:8" x14ac:dyDescent="0.3">
      <c r="A231" s="83"/>
      <c r="B231" s="84"/>
    </row>
    <row r="232" spans="1:8" ht="15.75" x14ac:dyDescent="0.3">
      <c r="A232" s="85"/>
      <c r="B232" s="86" t="s">
        <v>500</v>
      </c>
      <c r="D232" s="87" t="s">
        <v>501</v>
      </c>
    </row>
    <row r="233" spans="1:8" x14ac:dyDescent="0.3">
      <c r="A233" s="83"/>
      <c r="B233" s="88" t="s">
        <v>502</v>
      </c>
      <c r="D233" s="88" t="s">
        <v>503</v>
      </c>
    </row>
    <row r="234" spans="1:8" x14ac:dyDescent="0.3">
      <c r="D234" s="88"/>
    </row>
    <row r="235" spans="1:8" x14ac:dyDescent="0.3">
      <c r="D235" s="88"/>
    </row>
    <row r="236" spans="1:8" x14ac:dyDescent="0.3">
      <c r="D236" s="88"/>
    </row>
    <row r="237" spans="1:8" x14ac:dyDescent="0.3">
      <c r="D237" s="89" t="s">
        <v>504</v>
      </c>
    </row>
    <row r="238" spans="1:8" x14ac:dyDescent="0.3">
      <c r="D238" s="90" t="s">
        <v>505</v>
      </c>
    </row>
  </sheetData>
  <protectedRanges>
    <protectedRange sqref="B4:B5 C3:C5" name="Zonă1_1" securityDescriptor="O:WDG:WDD:(A;;CC;;;WD)"/>
    <protectedRange sqref="G120:H128 G48:H53 G159:H162 G72:H72 G39:H42 G130:H134 G105:H110 G64:H68 G83:H87 G94:H95 G56:H59 G157:H157 G113:H118 G27:H35 G37:H37 G97:H102 G141 H141:H143" name="Zonă3"/>
    <protectedRange sqref="B3" name="Zonă1_1_1_1_1_1" securityDescriptor="O:WDG:WDD:(A;;CC;;;WD)"/>
  </protectedRanges>
  <mergeCells count="1">
    <mergeCell ref="A230:B230"/>
  </mergeCells>
  <printOptions horizontalCentered="1"/>
  <pageMargins left="0.47244094488188981" right="0.27559055118110237" top="0.19685039370078741" bottom="0.19685039370078741" header="0.15748031496062992" footer="0.15748031496062992"/>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2021-10-11T12:55:51Z</cp:lastPrinted>
  <dcterms:created xsi:type="dcterms:W3CDTF">2020-08-07T11:14:11Z</dcterms:created>
  <dcterms:modified xsi:type="dcterms:W3CDTF">2021-12-13T10:38:07Z</dcterms:modified>
</cp:coreProperties>
</file>